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883" activeTab="4"/>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<sst xmlns="http://schemas.openxmlformats.org/spreadsheetml/2006/main" count="450" uniqueCount="347">
  <si>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</si>
  <si>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</si>
  <si>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</si>
  <si>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</si>
  <si>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</si>
  <si>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</si>
  <si>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</si>
  <si>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</si>
  <si>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</si>
  <si>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</si>
  <si>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</si>
  <si>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</si>
  <si>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</si>
  <si>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</si>
  <si>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</si>
  <si>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</si>
  <si>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</si>
  <si>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</si>
  <si>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</si>
  <si>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</si>
  <si>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</si>
  <si>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</si>
  <si>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</si>
  <si>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</si>
  <si>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</si>
  <si>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</si>
  <si>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</si>
  <si>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</si>
  <si>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</si>
  <si>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</si>
  <si>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</si>
  <si>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</si>
  <si>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</si>
  <si>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</si>
  <si>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</si>
  <si>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</si>
  <si>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</si>
  <si>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</si>
  <si>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</si>
  <si>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</si>
  <si>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</si>
  <si>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</si>
  <si>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</si>
  <si>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</si>
  <si>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</si>
  <si>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</si>
  <si>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</si>
  <si>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</si>
  <si>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</si>
  <si>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</si>
  <si>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</si>
  <si>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</si>
  <si>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</si>
  <si>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</si>
  <si>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</si>
  <si>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</si>
  <si>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○○区</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</si>
  <si>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</si>
  <si>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</si>
  <si>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</si>
  <si>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</si>
  <si>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</si>
  <si>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</si>
  <si>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</si>
  <si>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</si>
  <si>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</si>
  <si>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</si>
  <si>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</si>
  <si>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</si>
  <si>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</si>
  <si>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</si>
  <si>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</si>
  <si>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</si>
  <si>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</si>
  <si>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</si>
  <si>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</si>
  <si>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</si>
  <si>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</si>
  <si>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</si>
  <si>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</si>
  <si>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</si>
  <si>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</si>
  <si>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</si>
  <si>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</si>
  <si>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</si>
  <si>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</si>
  <si>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</si>
  <si>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</si>
  <si>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</si>
  <si>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</si>
  <si>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</si>
  <si>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</si>
  <si>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</si>
  <si>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</si>
  <si>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</si>
  <si>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</si>
  <si>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</si>
  <si>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</si>
  <si>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</si>
  <si>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</si>
  <si>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</si>
  <si>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</si>
  <si>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</si>
  <si>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</si>
  <si>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</si>
  <si>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</si>
  <si>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</si>
  <si>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</si>
  <si>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</si>
  <si>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</si>
  <si>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</si>
  <si>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</si>
  <si>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</si>
  <si>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</si>
  <si>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</si>
  <si>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</si>
  <si>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</si>
  <si>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</si>
  <si>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</si>
  <si>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</si>
  <si>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</si>
  <si>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</si>
  <si>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</si>
  <si>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</si>
  <si>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</si>
  <si>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</si>
  <si>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</si>
  <si>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</si>
  <si>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</si>
  <si>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</si>
  <si>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</si>
  <si>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</si>
  <si>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</si>
  <si>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</si>
  <si>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</si>
  <si>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</si>
  <si>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</si>
  <si>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</si>
  <si>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</si>
  <si>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</si>
  <si>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</si>
  <si>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</si>
  <si>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</si>
  <si>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</si>
  <si>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</si>
  <si>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</si>
  <si>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</si>
  <si>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</si>
  <si>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</si>
  <si>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</si>
  <si>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</si>
  <si>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</si>
  <si>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</si>
  <si>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</si>
  <si>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</si>
  <si>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</si>
  <si>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</si>
  <si>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</si>
  <si>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</si>
  <si>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</si>
  <si>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</si>
  <si>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</si>
  <si>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</si>
  <si>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</si>
  <si>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</si>
  <si>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</si>
  <si>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</si>
  <si>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</si>
  <si>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</si>
  <si>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</si>
  <si>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</si>
  <si>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</si>
  <si>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</si>
  <si>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</si>
  <si>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</si>
  <si>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</si>
  <si>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</si>
  <si>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</si>
  <si>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</si>
  <si>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</si>
  <si>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</si>
  <si>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</si>
  <si>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</si>
  <si>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</si>
  <si>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</si>
  <si>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</si>
  <si>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</si>
  <si>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</si>
  <si>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</si>
  <si>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</si>
  <si>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</si>
  <si>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</si>
  <si>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</si>
  <si>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</si>
  <si>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</si>
  <si>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</si>
  <si>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</si>
  <si>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</si>
  <si>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</si>
  <si>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</si>
  <si>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</si>
  <si>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</si>
  <si>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</si>
  <si>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</si>
  <si>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</si>
  <si>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</si>
  <si>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</si>
  <si>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</si>
  <si>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</si>
  <si>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</si>
  <si>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</si>
  <si>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</si>
  <si>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</si>
  <si>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</si>
  <si>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</si>
  <si>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</si>
  <si>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</si>
  <si>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</si>
  <si>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</si>
  <si>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</si>
  <si>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</si>
  <si>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</si>
  <si>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</si>
  <si>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</si>
  <si>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</si>
  <si>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</si>
  <si>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</si>
  <si>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</si>
  <si>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</si>
  <si>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</si>
  <si>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</si>
  <si>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</si>
  <si>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</si>
  <si>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</si>
  <si>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</si>
  <si>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</si>
  <si>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</si>
  <si>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</si>
  <si>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</si>
  <si>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</si>
  <si>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</si>
  <si>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</si>
  <si>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</si>
  <si>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</si>
  <si>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</si>
  <si>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</si>
  <si>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</si>
  <si>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</si>
  <si>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</si>
  <si>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</si>
  <si>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</si>
  <si>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</si>
  <si>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</si>
  <si>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</si>
  <si>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</si>
  <si>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</si>
  <si>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</si>
  <si>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</si>
  <si>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</si>
  <si>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</si>
  <si>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</si>
  <si>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</si>
  <si>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</si>
  <si>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</si>
  <si>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</si>
  <si>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</si>
  <si>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</si>
  <si>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</si>
  <si>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</si>
  <si>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</si>
  <si>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</si>
  <si>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</si>
  <si>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</si>
  <si>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</si>
  <si>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</si>
  <si>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</si>
  <si>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</si>
  <si>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</si>
  <si>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</si>
  <si>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</si>
  <si>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</si>
  <si>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</si>
  <si>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</si>
  <si>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</si>
  <si>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</si>
  <si>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</si>
  <si>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</si>
  <si>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</si>
  <si>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</si>
  <si>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</si>
  <si>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</si>
  <si>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</si>
  <si>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</si>
  <si>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</si>
  <si>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</si>
  <si>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</si>
  <si>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</si>
  <si>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</si>
  <si>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</si>
  <si>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</si>
  <si>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</si>
  <si>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</si>
  <si>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</si>
  <si>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</si>
  <si>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</si>
  <si>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</si>
  <si>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</si>
  <si>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</si>
  <si>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</si>
  <si>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</si>
  <si>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</si>
  <si>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</si>
  <si>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</si>
  <si>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</si>
  <si>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</si>
  <si>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</si>
  <si>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</si>
  <si>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</si>
  <si>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</si>
  <si>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</si>
  <si>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</si>
  <si>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</si>
  <si>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</si>
  <si>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</si>
  <si>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</si>
  <si>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</si>
  <si>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</si>
  <si>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</si>
  <si>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</si>
  <si>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</si>
  <si>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</si>
  <si>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</si>
  <si>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</si>
  <si>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</si>
  <si>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</si>
  <si>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</si>
  <si>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</si>
  <si>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</si>
  <si>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</si>
  <si>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</si>
  <si>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</si>
  <si>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南部処理区蒔田地区下水道再整備工事（その26）</t>
  </si>
  <si>
    <t>環境創造局管路整備課</t>
  </si>
  <si>
    <t>横浜市中区港町１-１</t>
  </si>
  <si>
    <t>671-3571</t>
  </si>
  <si>
    <t>681-2215</t>
  </si>
  <si>
    <t>土木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</si>
</sst>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12"/>
      <color indexed="8"/>
      <name val="ＭＳ Ｐゴシック"/>
      <family val="3"/>
    </font>
    <font>
      <sz val="8"/>
      <color indexed="55"/>
      <name val="ＭＳ Ｐゴシック"/>
      <family val="3"/>
    </font>
    <font>
      <sz val="9"/>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style="thin"/>
      <top style="hair"/>
      <bottom>
        <color indexed="63"/>
      </bottom>
    </border>
    <border diagonalUp="1">
      <left style="thin"/>
      <right style="thin"/>
      <top>
        <color indexed="63"/>
      </top>
      <bottom style="thin"/>
      <diagonal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4" fillId="0" borderId="0" applyNumberFormat="0" applyFill="0" applyBorder="0" applyAlignment="0" applyProtection="0"/>
    <xf numFmtId="0" fontId="69"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70"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1" fillId="37" borderId="58"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wrapText="1"/>
      <protection/>
    </xf>
    <xf numFmtId="0" fontId="71"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1"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Fill="1" applyBorder="1" applyAlignment="1">
      <alignment vertical="center" wrapText="1"/>
    </xf>
    <xf numFmtId="0" fontId="72" fillId="0" borderId="10" xfId="0" applyFont="1" applyBorder="1" applyAlignment="1">
      <alignment vertical="center" wrapText="1"/>
    </xf>
    <xf numFmtId="0" fontId="70" fillId="0" borderId="28"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47"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12"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69" xfId="0" applyFont="1" applyFill="1" applyBorder="1" applyAlignment="1">
      <alignment horizontal="justify" vertical="top" wrapText="1"/>
    </xf>
    <xf numFmtId="0" fontId="10" fillId="0" borderId="48"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6" fillId="0" borderId="0" xfId="0" applyFont="1" applyFill="1" applyAlignment="1">
      <alignment horizontal="left" vertical="top"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70" xfId="0" applyFont="1" applyFill="1" applyBorder="1" applyAlignment="1">
      <alignment horizontal="center"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36" borderId="10"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6" fillId="36" borderId="15"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4" fillId="0" borderId="0" xfId="0" applyFont="1" applyBorder="1" applyAlignment="1" applyProtection="1">
      <alignment horizontal="left" vertical="center"/>
      <protection/>
    </xf>
    <xf numFmtId="0" fontId="6" fillId="0" borderId="12"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73" fillId="37" borderId="59" xfId="0" applyFont="1" applyFill="1" applyBorder="1" applyAlignment="1" applyProtection="1">
      <alignment horizontal="center" vertical="center"/>
      <protection/>
    </xf>
    <xf numFmtId="0" fontId="73" fillId="37" borderId="6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6" borderId="20"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15" xfId="0" applyFont="1" applyFill="1" applyBorder="1" applyAlignment="1" applyProtection="1">
      <alignment horizontal="center" vertical="center" wrapText="1"/>
      <protection locked="0"/>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48" xfId="0" applyFont="1" applyBorder="1" applyAlignment="1" applyProtection="1">
      <alignment horizontal="left" vertical="center" wrapText="1"/>
      <protection/>
    </xf>
    <xf numFmtId="0" fontId="6" fillId="35" borderId="13"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protection/>
    </xf>
    <xf numFmtId="0" fontId="6" fillId="36" borderId="2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0" borderId="0" xfId="0" applyFont="1" applyAlignment="1">
      <alignment horizontal="right"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57" xfId="0" applyFont="1" applyBorder="1" applyAlignment="1">
      <alignment horizontal="left" vertical="center"/>
    </xf>
    <xf numFmtId="0" fontId="28" fillId="0" borderId="76" xfId="0" applyFont="1" applyBorder="1" applyAlignment="1">
      <alignment horizontal="left" vertical="center"/>
    </xf>
    <xf numFmtId="0" fontId="28" fillId="0" borderId="54" xfId="0" applyFont="1" applyBorder="1" applyAlignment="1">
      <alignment horizontal="left" vertical="center"/>
    </xf>
    <xf numFmtId="0" fontId="28" fillId="0" borderId="77" xfId="0" applyFont="1" applyBorder="1" applyAlignment="1">
      <alignment horizontal="center" vertical="center"/>
    </xf>
    <xf numFmtId="0" fontId="28" fillId="0" borderId="55"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9" xfId="0" applyFont="1" applyBorder="1" applyAlignment="1">
      <alignment horizontal="left" vertical="center" wrapText="1"/>
    </xf>
    <xf numFmtId="0" fontId="28" fillId="0" borderId="13" xfId="0" applyFont="1" applyBorder="1" applyAlignment="1">
      <alignment horizontal="left" vertical="center" wrapText="1"/>
    </xf>
    <xf numFmtId="0" fontId="28" fillId="0" borderId="80" xfId="0" applyFont="1" applyBorder="1" applyAlignment="1">
      <alignment horizontal="center" vertical="center"/>
    </xf>
    <xf numFmtId="0" fontId="28" fillId="0" borderId="8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85" zoomScaleNormal="85" zoomScalePageLayoutView="0" workbookViewId="0" topLeftCell="A40">
      <selection activeCell="C46" sqref="C46"/>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274</v>
      </c>
      <c r="F5" s="14" t="s">
        <v>22</v>
      </c>
    </row>
    <row r="6" spans="2:6" ht="37.5" customHeight="1" thickTop="1">
      <c r="B6" s="230" t="s">
        <v>16</v>
      </c>
      <c r="C6" s="15"/>
      <c r="D6" s="16" t="s">
        <v>20</v>
      </c>
      <c r="E6" s="46" t="s">
        <v>34</v>
      </c>
      <c r="F6" s="17" t="s">
        <v>23</v>
      </c>
    </row>
    <row r="7" spans="2:7" ht="37.5" customHeight="1">
      <c r="B7" s="231"/>
      <c r="C7" s="18"/>
      <c r="D7" s="19" t="s">
        <v>14</v>
      </c>
      <c r="E7" s="47" t="s">
        <v>36</v>
      </c>
      <c r="F7" s="17" t="s">
        <v>27</v>
      </c>
      <c r="G7" s="229" t="s">
        <v>28</v>
      </c>
    </row>
    <row r="8" spans="2:7" ht="37.5" customHeight="1">
      <c r="B8" s="232"/>
      <c r="C8" s="20"/>
      <c r="D8" s="19" t="s">
        <v>15</v>
      </c>
      <c r="E8" s="48">
        <v>12345</v>
      </c>
      <c r="F8" s="17" t="s">
        <v>40</v>
      </c>
      <c r="G8" s="229"/>
    </row>
    <row r="9" spans="2:7" ht="37.5" customHeight="1">
      <c r="B9" s="230" t="s">
        <v>12</v>
      </c>
      <c r="C9" s="15"/>
      <c r="D9" s="19" t="s">
        <v>10</v>
      </c>
      <c r="E9" s="47" t="s">
        <v>35</v>
      </c>
      <c r="F9" s="21" t="s">
        <v>24</v>
      </c>
      <c r="G9" s="229"/>
    </row>
    <row r="10" spans="2:7" ht="37.5" customHeight="1">
      <c r="B10" s="231"/>
      <c r="C10" s="18"/>
      <c r="D10" s="19" t="s">
        <v>8</v>
      </c>
      <c r="E10" s="47" t="s">
        <v>30</v>
      </c>
      <c r="F10" s="17" t="s">
        <v>25</v>
      </c>
      <c r="G10" s="229"/>
    </row>
    <row r="11" spans="2:6" ht="37.5" customHeight="1">
      <c r="B11" s="231"/>
      <c r="C11" s="18"/>
      <c r="D11" s="19" t="s">
        <v>21</v>
      </c>
      <c r="E11" s="47" t="s">
        <v>96</v>
      </c>
      <c r="F11" s="17" t="s">
        <v>29</v>
      </c>
    </row>
    <row r="12" spans="2:6" ht="37.5" customHeight="1">
      <c r="B12" s="231"/>
      <c r="C12" s="18"/>
      <c r="D12" s="19" t="s">
        <v>97</v>
      </c>
      <c r="E12" s="48">
        <v>56789</v>
      </c>
      <c r="F12" s="17" t="s">
        <v>29</v>
      </c>
    </row>
    <row r="13" spans="2:6" ht="37.5" customHeight="1">
      <c r="B13" s="231"/>
      <c r="C13" s="18"/>
      <c r="D13" s="19" t="s">
        <v>19</v>
      </c>
      <c r="E13" s="47" t="s">
        <v>31</v>
      </c>
      <c r="F13" s="233" t="s">
        <v>26</v>
      </c>
    </row>
    <row r="14" spans="2:6" ht="37.5" customHeight="1">
      <c r="B14" s="231"/>
      <c r="C14" s="18"/>
      <c r="D14" s="19" t="s">
        <v>6</v>
      </c>
      <c r="E14" s="47" t="s">
        <v>32</v>
      </c>
      <c r="F14" s="234"/>
    </row>
    <row r="15" spans="2:6" ht="37.5" customHeight="1" thickBot="1">
      <c r="B15" s="232"/>
      <c r="C15" s="20"/>
      <c r="D15" s="19" t="s">
        <v>7</v>
      </c>
      <c r="E15" s="49" t="s">
        <v>33</v>
      </c>
      <c r="F15" s="235"/>
    </row>
    <row r="16" ht="37.5" customHeight="1" thickTop="1"/>
    <row r="17" spans="2:3" ht="17.25">
      <c r="B17" s="10" t="s">
        <v>42</v>
      </c>
      <c r="C17" s="10"/>
    </row>
    <row r="18" spans="2:6" ht="18" customHeight="1" thickBot="1">
      <c r="B18" s="247" t="s">
        <v>17</v>
      </c>
      <c r="C18" s="247"/>
      <c r="D18" s="247"/>
      <c r="E18" s="22" t="s">
        <v>275</v>
      </c>
      <c r="F18" s="23" t="s">
        <v>22</v>
      </c>
    </row>
    <row r="19" spans="2:6" ht="37.5" customHeight="1" thickTop="1">
      <c r="B19" s="225" t="s">
        <v>16</v>
      </c>
      <c r="C19" s="226"/>
      <c r="D19" s="25" t="s">
        <v>2</v>
      </c>
      <c r="E19" s="26" t="s">
        <v>341</v>
      </c>
      <c r="F19" s="27"/>
    </row>
    <row r="20" spans="2:6" ht="23.25" customHeight="1">
      <c r="B20" s="227"/>
      <c r="C20" s="228"/>
      <c r="D20" s="236" t="s">
        <v>103</v>
      </c>
      <c r="E20" s="87" t="s">
        <v>342</v>
      </c>
      <c r="F20" s="88" t="s">
        <v>104</v>
      </c>
    </row>
    <row r="21" spans="2:6" ht="21.75" customHeight="1">
      <c r="B21" s="227"/>
      <c r="C21" s="228"/>
      <c r="D21" s="237"/>
      <c r="E21" s="89" t="s">
        <v>343</v>
      </c>
      <c r="F21" s="90" t="s">
        <v>105</v>
      </c>
    </row>
    <row r="22" spans="2:6" ht="21.75" customHeight="1">
      <c r="B22" s="227"/>
      <c r="C22" s="228"/>
      <c r="D22" s="237"/>
      <c r="E22" s="91" t="s">
        <v>344</v>
      </c>
      <c r="F22" s="92" t="s">
        <v>106</v>
      </c>
    </row>
    <row r="23" spans="2:6" ht="21.75" customHeight="1">
      <c r="B23" s="227"/>
      <c r="C23" s="228"/>
      <c r="D23" s="238"/>
      <c r="E23" s="93" t="s">
        <v>345</v>
      </c>
      <c r="F23" s="94" t="s">
        <v>107</v>
      </c>
    </row>
    <row r="24" spans="2:6" ht="37.5" customHeight="1">
      <c r="B24" s="227"/>
      <c r="C24" s="228"/>
      <c r="D24" s="28" t="s">
        <v>57</v>
      </c>
      <c r="E24" s="81">
        <v>42254</v>
      </c>
      <c r="F24" s="84" t="s">
        <v>280</v>
      </c>
    </row>
    <row r="25" spans="2:6" ht="37.5" customHeight="1">
      <c r="B25" s="227"/>
      <c r="C25" s="228"/>
      <c r="D25" s="29" t="s">
        <v>58</v>
      </c>
      <c r="E25" s="81">
        <v>42258</v>
      </c>
      <c r="F25" s="84" t="s">
        <v>280</v>
      </c>
    </row>
    <row r="26" spans="2:6" ht="37.5" customHeight="1">
      <c r="B26" s="227"/>
      <c r="C26" s="228"/>
      <c r="D26" s="29" t="s">
        <v>82</v>
      </c>
      <c r="E26" s="81">
        <v>42263</v>
      </c>
      <c r="F26" s="84" t="s">
        <v>280</v>
      </c>
    </row>
    <row r="27" spans="2:6" ht="37.5" customHeight="1">
      <c r="B27" s="227"/>
      <c r="C27" s="228"/>
      <c r="D27" s="29" t="s">
        <v>83</v>
      </c>
      <c r="E27" s="81">
        <v>42265</v>
      </c>
      <c r="F27" s="84" t="s">
        <v>280</v>
      </c>
    </row>
    <row r="28" spans="2:6" ht="37.5" customHeight="1">
      <c r="B28" s="227"/>
      <c r="C28" s="228"/>
      <c r="D28" s="29" t="s">
        <v>277</v>
      </c>
      <c r="E28" s="81">
        <v>42284</v>
      </c>
      <c r="F28" s="84" t="s">
        <v>280</v>
      </c>
    </row>
    <row r="29" spans="2:6" ht="37.5" customHeight="1" thickBot="1">
      <c r="B29" s="227"/>
      <c r="C29" s="228"/>
      <c r="D29" s="29" t="s">
        <v>84</v>
      </c>
      <c r="E29" s="82">
        <v>42298</v>
      </c>
      <c r="F29" s="84" t="s">
        <v>280</v>
      </c>
    </row>
    <row r="30" spans="1:6" s="32" customFormat="1" ht="45" customHeight="1" thickTop="1">
      <c r="A30" s="9"/>
      <c r="B30" s="30"/>
      <c r="C30" s="30"/>
      <c r="D30" s="30"/>
      <c r="E30" s="31"/>
      <c r="F30" s="80"/>
    </row>
    <row r="31" spans="2:6" ht="37.5" customHeight="1" thickBot="1">
      <c r="B31" s="33" t="s">
        <v>1</v>
      </c>
      <c r="C31" s="24" t="s">
        <v>72</v>
      </c>
      <c r="D31" s="34" t="s">
        <v>17</v>
      </c>
      <c r="E31" s="35" t="s">
        <v>275</v>
      </c>
      <c r="F31" s="33" t="s">
        <v>22</v>
      </c>
    </row>
    <row r="32" spans="2:6" ht="37.5" customHeight="1" thickTop="1">
      <c r="B32" s="29" t="s">
        <v>62</v>
      </c>
      <c r="C32" s="55" t="s">
        <v>325</v>
      </c>
      <c r="D32" s="50" t="s">
        <v>268</v>
      </c>
      <c r="E32" s="37" t="s">
        <v>95</v>
      </c>
      <c r="F32" s="36" t="s">
        <v>108</v>
      </c>
    </row>
    <row r="33" spans="2:7" ht="37.5" customHeight="1">
      <c r="B33" s="29" t="s">
        <v>63</v>
      </c>
      <c r="C33" s="56" t="s">
        <v>247</v>
      </c>
      <c r="D33" s="50" t="s">
        <v>77</v>
      </c>
      <c r="E33" s="37" t="s">
        <v>346</v>
      </c>
      <c r="F33" s="36" t="s">
        <v>109</v>
      </c>
      <c r="G33" s="38"/>
    </row>
    <row r="34" spans="2:7" ht="37.5" customHeight="1">
      <c r="B34" s="29" t="s">
        <v>64</v>
      </c>
      <c r="C34" s="56" t="s">
        <v>247</v>
      </c>
      <c r="D34" s="51" t="s">
        <v>118</v>
      </c>
      <c r="E34" s="39" t="s">
        <v>276</v>
      </c>
      <c r="F34" s="36" t="s">
        <v>110</v>
      </c>
      <c r="G34" s="38"/>
    </row>
    <row r="35" spans="2:7" ht="37.5" customHeight="1">
      <c r="B35" s="29" t="s">
        <v>65</v>
      </c>
      <c r="C35" s="56" t="s">
        <v>325</v>
      </c>
      <c r="D35" s="50" t="s">
        <v>267</v>
      </c>
      <c r="E35" s="37" t="s">
        <v>73</v>
      </c>
      <c r="F35" s="36" t="s">
        <v>108</v>
      </c>
      <c r="G35" s="38"/>
    </row>
    <row r="36" spans="2:7" ht="37.5" customHeight="1">
      <c r="B36" s="29" t="s">
        <v>66</v>
      </c>
      <c r="C36" s="56" t="s">
        <v>325</v>
      </c>
      <c r="D36" s="50" t="s">
        <v>269</v>
      </c>
      <c r="E36" s="40"/>
      <c r="F36" s="41"/>
      <c r="G36" s="38"/>
    </row>
    <row r="37" spans="2:7" ht="37.5" customHeight="1">
      <c r="B37" s="29" t="s">
        <v>67</v>
      </c>
      <c r="C37" s="56" t="s">
        <v>247</v>
      </c>
      <c r="D37" s="52" t="s">
        <v>119</v>
      </c>
      <c r="E37" s="39" t="s">
        <v>276</v>
      </c>
      <c r="F37" s="36" t="s">
        <v>110</v>
      </c>
      <c r="G37" s="38"/>
    </row>
    <row r="38" spans="2:6" ht="36" customHeight="1">
      <c r="B38" s="29" t="s">
        <v>68</v>
      </c>
      <c r="C38" s="56" t="s">
        <v>325</v>
      </c>
      <c r="D38" s="106" t="s">
        <v>235</v>
      </c>
      <c r="E38" s="107"/>
      <c r="F38" s="44"/>
    </row>
    <row r="39" spans="2:7" ht="37.5" customHeight="1">
      <c r="B39" s="29" t="s">
        <v>69</v>
      </c>
      <c r="C39" s="56" t="s">
        <v>247</v>
      </c>
      <c r="D39" s="53" t="s">
        <v>60</v>
      </c>
      <c r="E39" s="40"/>
      <c r="F39" s="41"/>
      <c r="G39" s="42"/>
    </row>
    <row r="40" spans="2:6" ht="37.5" customHeight="1">
      <c r="B40" s="29" t="s">
        <v>70</v>
      </c>
      <c r="C40" s="56" t="s">
        <v>325</v>
      </c>
      <c r="D40" s="51" t="s">
        <v>246</v>
      </c>
      <c r="E40" s="43" t="s">
        <v>56</v>
      </c>
      <c r="F40" s="44" t="s">
        <v>111</v>
      </c>
    </row>
    <row r="41" spans="2:6" ht="37.5" customHeight="1">
      <c r="B41" s="29" t="s">
        <v>71</v>
      </c>
      <c r="C41" s="56" t="s">
        <v>325</v>
      </c>
      <c r="D41" s="155" t="s">
        <v>251</v>
      </c>
      <c r="E41" s="45"/>
      <c r="F41" s="156" t="s">
        <v>250</v>
      </c>
    </row>
    <row r="42" spans="2:6" ht="36.75" customHeight="1">
      <c r="B42" s="29" t="s">
        <v>124</v>
      </c>
      <c r="C42" s="56" t="s">
        <v>247</v>
      </c>
      <c r="D42" s="99" t="s">
        <v>236</v>
      </c>
      <c r="E42" s="45"/>
      <c r="F42" s="44"/>
    </row>
    <row r="43" spans="2:6" ht="36.75" customHeight="1">
      <c r="B43" s="29" t="s">
        <v>126</v>
      </c>
      <c r="C43" s="56" t="s">
        <v>325</v>
      </c>
      <c r="D43" s="54" t="s">
        <v>59</v>
      </c>
      <c r="E43" s="109"/>
      <c r="F43" s="44"/>
    </row>
    <row r="44" spans="2:6" ht="36" customHeight="1">
      <c r="B44" s="239" t="s">
        <v>127</v>
      </c>
      <c r="C44" s="241" t="s">
        <v>325</v>
      </c>
      <c r="D44" s="243" t="s">
        <v>273</v>
      </c>
      <c r="E44" s="105">
        <v>75</v>
      </c>
      <c r="F44" s="245" t="s">
        <v>125</v>
      </c>
    </row>
    <row r="45" spans="2:6" ht="36" customHeight="1">
      <c r="B45" s="240"/>
      <c r="C45" s="242"/>
      <c r="D45" s="244"/>
      <c r="E45" s="105">
        <v>50</v>
      </c>
      <c r="F45" s="246"/>
    </row>
    <row r="46" spans="2:6" ht="36" customHeight="1">
      <c r="B46" s="29" t="s">
        <v>234</v>
      </c>
      <c r="C46" s="56" t="s">
        <v>247</v>
      </c>
      <c r="D46" s="106" t="s">
        <v>270</v>
      </c>
      <c r="E46" s="107"/>
      <c r="F46" s="44"/>
    </row>
    <row r="47" spans="2:6" ht="36" customHeight="1">
      <c r="B47" s="29" t="s">
        <v>272</v>
      </c>
      <c r="C47" s="56" t="s">
        <v>247</v>
      </c>
      <c r="D47" s="157" t="s">
        <v>271</v>
      </c>
      <c r="E47" s="107"/>
      <c r="F47" s="44"/>
    </row>
    <row r="48" spans="2:6" ht="30.75" customHeight="1">
      <c r="B48" s="29"/>
      <c r="C48" s="56" t="s">
        <v>325</v>
      </c>
      <c r="D48" s="152" t="s">
        <v>266</v>
      </c>
      <c r="E48" s="107"/>
      <c r="F48" s="36" t="s">
        <v>231</v>
      </c>
    </row>
    <row r="49" spans="2:6" ht="32.25" customHeight="1">
      <c r="B49" s="29"/>
      <c r="C49" s="56" t="s">
        <v>325</v>
      </c>
      <c r="D49" s="152" t="s">
        <v>243</v>
      </c>
      <c r="E49" s="107"/>
      <c r="F49" s="36" t="s">
        <v>231</v>
      </c>
    </row>
    <row r="50" spans="2:6" ht="36" customHeight="1" thickBot="1">
      <c r="B50" s="29"/>
      <c r="C50" s="154" t="s">
        <v>247</v>
      </c>
      <c r="D50" s="106" t="s">
        <v>227</v>
      </c>
      <c r="E50" s="108"/>
      <c r="F50" s="36" t="s">
        <v>228</v>
      </c>
    </row>
    <row r="51" spans="2:6" ht="35.25" customHeight="1" thickTop="1">
      <c r="B51" s="175"/>
      <c r="C51" s="175"/>
      <c r="D51" s="175"/>
      <c r="E51" s="175"/>
      <c r="F51" s="175"/>
    </row>
    <row r="52" spans="2:5" ht="13.5">
      <c r="B52" s="178"/>
      <c r="C52" s="179"/>
      <c r="D52" s="164" t="s">
        <v>278</v>
      </c>
      <c r="E52" s="180"/>
    </row>
    <row r="53" spans="2:6" ht="13.5">
      <c r="B53" s="178"/>
      <c r="C53" s="179"/>
      <c r="D53" s="164" t="s">
        <v>299</v>
      </c>
      <c r="E53" s="180">
        <f>EOMONTH(E28,-3-24)+1</f>
        <v>41487</v>
      </c>
      <c r="F53" s="9" t="s">
        <v>300</v>
      </c>
    </row>
    <row r="54" spans="2:5" ht="13.5">
      <c r="B54" s="177"/>
      <c r="C54" s="161"/>
      <c r="D54" s="158" t="s">
        <v>296</v>
      </c>
      <c r="E54" s="176">
        <f>YEAR(E53)-1988</f>
        <v>25</v>
      </c>
    </row>
    <row r="55" spans="2:5" ht="13.5">
      <c r="B55" s="177"/>
      <c r="C55" s="160"/>
      <c r="D55" s="165" t="s">
        <v>297</v>
      </c>
      <c r="E55" s="162">
        <f>MONTH(E53)</f>
        <v>8</v>
      </c>
    </row>
    <row r="56" spans="2:6" ht="13.5">
      <c r="B56" s="177"/>
      <c r="C56" s="160"/>
      <c r="D56" s="158" t="s">
        <v>295</v>
      </c>
      <c r="E56" s="181">
        <f>EOMONTH(E28,-3)</f>
        <v>42216</v>
      </c>
      <c r="F56" s="9" t="s">
        <v>298</v>
      </c>
    </row>
    <row r="57" spans="2:5" ht="13.5">
      <c r="B57" s="160"/>
      <c r="C57" s="160"/>
      <c r="D57" s="159" t="s">
        <v>296</v>
      </c>
      <c r="E57" s="176">
        <f>YEAR(E56)-1988</f>
        <v>27</v>
      </c>
    </row>
    <row r="58" spans="2:5" ht="13.5">
      <c r="B58" s="177"/>
      <c r="C58" s="160"/>
      <c r="D58" s="158" t="s">
        <v>297</v>
      </c>
      <c r="E58" s="176">
        <f>MONTH(E56)</f>
        <v>7</v>
      </c>
    </row>
    <row r="59" spans="2:5" ht="13.5">
      <c r="B59" s="160"/>
      <c r="C59" s="160"/>
      <c r="D59" s="163" t="s">
        <v>301</v>
      </c>
      <c r="E59" s="162">
        <f>DAY(E56)</f>
        <v>31</v>
      </c>
    </row>
  </sheetData>
  <sheetProtection/>
  <mergeCells count="11">
    <mergeCell ref="B44:B45"/>
    <mergeCell ref="C44:C45"/>
    <mergeCell ref="D44:D45"/>
    <mergeCell ref="F44:F45"/>
    <mergeCell ref="B18:D18"/>
    <mergeCell ref="B19:C29"/>
    <mergeCell ref="G7:G10"/>
    <mergeCell ref="B6:B8"/>
    <mergeCell ref="B9:B15"/>
    <mergeCell ref="F13:F15"/>
    <mergeCell ref="D20:D23"/>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89</v>
      </c>
      <c r="C2" s="248"/>
      <c r="D2" s="248"/>
    </row>
    <row r="3" spans="2:4" ht="7.5" customHeight="1">
      <c r="B3" s="57"/>
      <c r="C3" s="57"/>
      <c r="D3" s="57"/>
    </row>
    <row r="4" spans="2:4" ht="28.5">
      <c r="B4" s="248" t="s">
        <v>90</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f>IF('入力シート'!C38="適用","『若手技術者活用評価型』","")</f>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南部処理区蒔田地区下水道再整備工事（その26）</v>
      </c>
    </row>
    <row r="13" spans="2:4" ht="189.75" customHeight="1">
      <c r="B13" s="58"/>
      <c r="C13" s="58"/>
      <c r="D13" s="58"/>
    </row>
    <row r="14" spans="2:4" ht="28.5">
      <c r="B14" s="248" t="s">
        <v>91</v>
      </c>
      <c r="C14" s="248"/>
      <c r="D14" s="248"/>
    </row>
    <row r="15" spans="2:4" ht="13.5">
      <c r="B15" s="249" t="s">
        <v>279</v>
      </c>
      <c r="C15" s="249"/>
      <c r="D15" s="249"/>
    </row>
    <row r="16" spans="2:4" ht="18" customHeight="1">
      <c r="B16" s="58"/>
      <c r="C16" s="58"/>
      <c r="D16" s="58"/>
    </row>
    <row r="17" spans="2:5" ht="13.5">
      <c r="B17" s="95" t="s">
        <v>114</v>
      </c>
      <c r="C17" s="95"/>
      <c r="D17" s="95"/>
      <c r="E17" s="95"/>
    </row>
    <row r="18" spans="2:4" ht="13.5">
      <c r="B18" s="95"/>
      <c r="C18" s="95" t="str">
        <f>'入力シート'!E20</f>
        <v>環境創造局管路整備課</v>
      </c>
      <c r="D18" s="95"/>
    </row>
    <row r="19" spans="2:4" ht="13.5">
      <c r="B19" s="95"/>
      <c r="C19" s="95" t="str">
        <f>'入力シート'!E21</f>
        <v>横浜市中区港町１-１</v>
      </c>
      <c r="D19" s="95"/>
    </row>
    <row r="20" spans="2:4" ht="13.5">
      <c r="B20" s="95"/>
      <c r="C20" s="95" t="str">
        <f>"ＴＥＬ　　"&amp;'入力シート'!E22&amp;"　　　　　　　　　ＦＡＸ　　"&amp;'入力シート'!E23</f>
        <v>ＴＥＬ　　671-3571　　　　　　　　　ＦＡＸ　　681-2215</v>
      </c>
      <c r="D20" s="95"/>
    </row>
    <row r="22" spans="2:5" ht="13.5">
      <c r="B22" s="95" t="s">
        <v>112</v>
      </c>
      <c r="C22" s="95"/>
      <c r="D22" s="95"/>
      <c r="E22" s="95"/>
    </row>
    <row r="23" spans="2:5" ht="6" customHeight="1">
      <c r="B23" s="95"/>
      <c r="C23" s="95"/>
      <c r="D23" s="95"/>
      <c r="E23" s="95"/>
    </row>
    <row r="24" spans="2:4" ht="13.5">
      <c r="B24" s="95"/>
      <c r="C24" s="250">
        <f>'入力シート'!E24</f>
        <v>42254</v>
      </c>
      <c r="D24" s="250"/>
    </row>
    <row r="25" spans="2:5" ht="5.25" customHeight="1">
      <c r="B25" s="95"/>
      <c r="C25" s="95"/>
      <c r="D25" s="96"/>
      <c r="E25" s="96"/>
    </row>
    <row r="26" spans="2:5" ht="13.5">
      <c r="B26" s="95" t="s">
        <v>113</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5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242</v>
      </c>
    </row>
    <row r="2" ht="14.25" customHeight="1"/>
    <row r="3" spans="1:10" ht="14.25" customHeight="1">
      <c r="A3" s="252" t="s">
        <v>128</v>
      </c>
      <c r="B3" s="252"/>
      <c r="C3" s="252"/>
      <c r="D3" s="252"/>
      <c r="E3" s="252"/>
      <c r="F3" s="252"/>
      <c r="G3" s="252"/>
      <c r="H3" s="252"/>
      <c r="I3" s="252"/>
      <c r="J3" s="252"/>
    </row>
    <row r="4" spans="1:10" ht="14.25" customHeight="1">
      <c r="A4" s="97"/>
      <c r="B4" s="111" t="s">
        <v>129</v>
      </c>
      <c r="C4" s="253" t="s">
        <v>253</v>
      </c>
      <c r="D4" s="253"/>
      <c r="E4" s="253"/>
      <c r="F4" s="254" t="str">
        <f>'入力シート'!E19</f>
        <v>南部処理区蒔田地区下水道再整備工事（その26）</v>
      </c>
      <c r="G4" s="254"/>
      <c r="H4" s="254"/>
      <c r="I4" s="254"/>
      <c r="J4" s="254"/>
    </row>
    <row r="5" spans="1:10" ht="14.25" customHeight="1">
      <c r="A5" s="97"/>
      <c r="B5" s="111" t="s">
        <v>130</v>
      </c>
      <c r="C5" s="253" t="s">
        <v>254</v>
      </c>
      <c r="D5" s="253"/>
      <c r="E5" s="253"/>
      <c r="F5" s="253"/>
      <c r="G5" s="253"/>
      <c r="H5" s="253"/>
      <c r="I5" s="253"/>
      <c r="J5" s="253"/>
    </row>
    <row r="6" spans="1:10" ht="14.25" customHeight="1">
      <c r="A6" s="97"/>
      <c r="B6" s="97"/>
      <c r="C6" s="253" t="s">
        <v>249</v>
      </c>
      <c r="D6" s="253"/>
      <c r="E6" s="253"/>
      <c r="F6" s="253"/>
      <c r="G6" s="253"/>
      <c r="H6" s="253"/>
      <c r="I6" s="253"/>
      <c r="J6" s="253"/>
    </row>
    <row r="7" spans="1:10" ht="14.25" customHeight="1">
      <c r="A7" s="97"/>
      <c r="B7" s="97"/>
      <c r="C7" s="253"/>
      <c r="D7" s="253"/>
      <c r="E7" s="253"/>
      <c r="F7" s="253"/>
      <c r="G7" s="253"/>
      <c r="H7" s="253"/>
      <c r="I7" s="253"/>
      <c r="J7" s="253"/>
    </row>
    <row r="8" spans="1:10" ht="14.25" customHeight="1">
      <c r="A8" s="97"/>
      <c r="B8" s="25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本工事は『地域貢献評価型』を適用します。</v>
      </c>
      <c r="C8" s="253"/>
      <c r="D8" s="253"/>
      <c r="E8" s="253"/>
      <c r="F8" s="253"/>
      <c r="G8" s="253"/>
      <c r="H8" s="253"/>
      <c r="I8" s="253"/>
      <c r="J8" s="253"/>
    </row>
    <row r="9" spans="1:10" ht="14.25" customHeight="1">
      <c r="A9" s="97"/>
      <c r="B9" s="253"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3"/>
      <c r="D9" s="253"/>
      <c r="E9" s="253"/>
      <c r="F9" s="253"/>
      <c r="G9" s="253"/>
      <c r="H9" s="253"/>
      <c r="I9" s="253"/>
      <c r="J9" s="253"/>
    </row>
    <row r="10" spans="1:5" ht="14.25" customHeight="1">
      <c r="A10" s="97"/>
      <c r="B10" s="97"/>
      <c r="C10" s="97"/>
      <c r="D10" s="97"/>
      <c r="E10" s="97"/>
    </row>
    <row r="11" spans="1:10" ht="14.25" customHeight="1">
      <c r="A11" s="253" t="s">
        <v>131</v>
      </c>
      <c r="B11" s="253"/>
      <c r="C11" s="253"/>
      <c r="D11" s="253"/>
      <c r="E11" s="253"/>
      <c r="F11" s="253"/>
      <c r="G11" s="253"/>
      <c r="H11" s="253"/>
      <c r="I11" s="253"/>
      <c r="J11" s="253"/>
    </row>
    <row r="12" spans="1:10" ht="14.25" customHeight="1">
      <c r="A12" s="100"/>
      <c r="B12" s="253" t="s">
        <v>132</v>
      </c>
      <c r="C12" s="253"/>
      <c r="D12" s="253"/>
      <c r="E12" s="253"/>
      <c r="F12" s="253"/>
      <c r="G12" s="253"/>
      <c r="H12" s="253"/>
      <c r="I12" s="253"/>
      <c r="J12" s="253"/>
    </row>
    <row r="13" spans="1:10" ht="14.25" customHeight="1">
      <c r="A13" s="100"/>
      <c r="B13" s="253"/>
      <c r="C13" s="253"/>
      <c r="D13" s="253"/>
      <c r="E13" s="253"/>
      <c r="F13" s="253"/>
      <c r="G13" s="253"/>
      <c r="H13" s="253"/>
      <c r="I13" s="253"/>
      <c r="J13" s="253"/>
    </row>
    <row r="14" spans="1:10" ht="14.25" customHeight="1">
      <c r="A14" s="97"/>
      <c r="B14" s="97"/>
      <c r="C14" s="97"/>
      <c r="D14" s="97"/>
      <c r="E14" s="97"/>
      <c r="F14" s="113"/>
      <c r="G14" s="113"/>
      <c r="H14" s="113"/>
      <c r="I14" s="113"/>
      <c r="J14" s="97"/>
    </row>
    <row r="15" spans="1:10" ht="14.25" customHeight="1">
      <c r="A15" s="255" t="s">
        <v>133</v>
      </c>
      <c r="B15" s="255"/>
      <c r="C15" s="255"/>
      <c r="D15" s="255"/>
      <c r="E15" s="255"/>
      <c r="F15" s="255"/>
      <c r="G15" s="255"/>
      <c r="H15" s="255"/>
      <c r="I15" s="255"/>
      <c r="J15" s="255"/>
    </row>
    <row r="16" spans="2:11" ht="14.25" customHeight="1">
      <c r="B16" s="255" t="s">
        <v>134</v>
      </c>
      <c r="C16" s="255"/>
      <c r="D16" s="255"/>
      <c r="E16" s="255"/>
      <c r="F16" s="255"/>
      <c r="G16" s="255"/>
      <c r="H16" s="255"/>
      <c r="I16" s="255"/>
      <c r="J16" s="255"/>
      <c r="K16" s="114"/>
    </row>
    <row r="17" spans="4:9" ht="14.25" customHeight="1">
      <c r="D17" s="256" t="s">
        <v>78</v>
      </c>
      <c r="E17" s="256"/>
      <c r="F17" s="256"/>
      <c r="G17" s="256"/>
      <c r="H17" s="115" t="s">
        <v>79</v>
      </c>
      <c r="I17" s="115" t="s">
        <v>135</v>
      </c>
    </row>
    <row r="18" spans="4:9" ht="14.25" customHeight="1">
      <c r="D18" s="257" t="s">
        <v>136</v>
      </c>
      <c r="E18" s="257"/>
      <c r="F18" s="257"/>
      <c r="G18" s="257"/>
      <c r="H18" s="116">
        <f>'入力シート'!E24</f>
        <v>42254</v>
      </c>
      <c r="I18" s="117" t="s">
        <v>137</v>
      </c>
    </row>
    <row r="19" spans="4:9" ht="14.25" customHeight="1">
      <c r="D19" s="257" t="s">
        <v>80</v>
      </c>
      <c r="E19" s="257"/>
      <c r="F19" s="257"/>
      <c r="G19" s="257"/>
      <c r="H19" s="116">
        <f>'入力シート'!E25</f>
        <v>42258</v>
      </c>
      <c r="I19" s="117"/>
    </row>
    <row r="20" spans="4:9" ht="14.25" customHeight="1">
      <c r="D20" s="257" t="s">
        <v>81</v>
      </c>
      <c r="E20" s="257"/>
      <c r="F20" s="257"/>
      <c r="G20" s="257"/>
      <c r="H20" s="118">
        <f>'入力シート'!E26</f>
        <v>42263</v>
      </c>
      <c r="I20" s="119"/>
    </row>
    <row r="21" spans="4:9" ht="14.25" customHeight="1">
      <c r="D21" s="257"/>
      <c r="E21" s="257"/>
      <c r="F21" s="257"/>
      <c r="G21" s="257"/>
      <c r="H21" s="120">
        <f>'入力シート'!E27</f>
        <v>42265</v>
      </c>
      <c r="I21" s="121"/>
    </row>
    <row r="22" spans="4:9" ht="14.25" customHeight="1">
      <c r="D22" s="257" t="s">
        <v>138</v>
      </c>
      <c r="E22" s="257"/>
      <c r="F22" s="257"/>
      <c r="G22" s="257"/>
      <c r="H22" s="122">
        <f>'入力シート'!E29</f>
        <v>42298</v>
      </c>
      <c r="I22" s="123" t="s">
        <v>139</v>
      </c>
    </row>
    <row r="23" ht="14.25" customHeight="1"/>
    <row r="24" spans="2:9" ht="14.25" customHeight="1">
      <c r="B24" s="95" t="s">
        <v>140</v>
      </c>
      <c r="D24" s="258" t="s">
        <v>141</v>
      </c>
      <c r="E24" s="259"/>
      <c r="F24" s="259"/>
      <c r="G24" s="259"/>
      <c r="H24" s="259"/>
      <c r="I24" s="259"/>
    </row>
    <row r="25" spans="4:9" ht="14.25" customHeight="1">
      <c r="D25" s="259"/>
      <c r="E25" s="259"/>
      <c r="F25" s="259"/>
      <c r="G25" s="259"/>
      <c r="H25" s="259"/>
      <c r="I25" s="259"/>
    </row>
    <row r="26" spans="4:9" ht="14.25" customHeight="1">
      <c r="D26" s="259"/>
      <c r="E26" s="259"/>
      <c r="F26" s="259"/>
      <c r="G26" s="259"/>
      <c r="H26" s="259"/>
      <c r="I26" s="259"/>
    </row>
    <row r="27" spans="4:9" ht="14.25" customHeight="1">
      <c r="D27" s="259"/>
      <c r="E27" s="259"/>
      <c r="F27" s="259"/>
      <c r="G27" s="259"/>
      <c r="H27" s="259"/>
      <c r="I27" s="259"/>
    </row>
    <row r="28" spans="4:9" ht="14.25" customHeight="1">
      <c r="D28" s="259"/>
      <c r="E28" s="259"/>
      <c r="F28" s="259"/>
      <c r="G28" s="259"/>
      <c r="H28" s="259"/>
      <c r="I28" s="259"/>
    </row>
    <row r="29" spans="2:9" ht="14.25" customHeight="1">
      <c r="B29" s="95" t="s">
        <v>142</v>
      </c>
      <c r="D29" s="258" t="s">
        <v>143</v>
      </c>
      <c r="E29" s="259"/>
      <c r="F29" s="259"/>
      <c r="G29" s="259"/>
      <c r="H29" s="259"/>
      <c r="I29" s="259"/>
    </row>
    <row r="30" spans="4:9" ht="14.25" customHeight="1">
      <c r="D30" s="259"/>
      <c r="E30" s="259"/>
      <c r="F30" s="259"/>
      <c r="G30" s="259"/>
      <c r="H30" s="259"/>
      <c r="I30" s="259"/>
    </row>
    <row r="31" spans="1:10" s="110" customFormat="1" ht="14.25" customHeight="1">
      <c r="A31" s="113"/>
      <c r="B31" s="113"/>
      <c r="C31" s="113"/>
      <c r="D31" s="113"/>
      <c r="E31" s="113"/>
      <c r="F31" s="113"/>
      <c r="G31" s="113"/>
      <c r="H31" s="113"/>
      <c r="I31" s="113"/>
      <c r="J31" s="113"/>
    </row>
    <row r="32" spans="1:10" ht="14.25" customHeight="1">
      <c r="A32" s="253" t="s">
        <v>144</v>
      </c>
      <c r="B32" s="253"/>
      <c r="C32" s="253"/>
      <c r="D32" s="253"/>
      <c r="E32" s="253"/>
      <c r="F32" s="253"/>
      <c r="G32" s="253"/>
      <c r="H32" s="253"/>
      <c r="I32" s="253"/>
      <c r="J32" s="253"/>
    </row>
    <row r="33" spans="1:10" ht="14.25" customHeight="1">
      <c r="A33" s="100"/>
      <c r="B33" s="253" t="s">
        <v>145</v>
      </c>
      <c r="C33" s="253"/>
      <c r="D33" s="253"/>
      <c r="E33" s="253"/>
      <c r="F33" s="253"/>
      <c r="G33" s="253"/>
      <c r="H33" s="253"/>
      <c r="I33" s="253"/>
      <c r="J33" s="253"/>
    </row>
    <row r="34" spans="1:10" ht="14.25" customHeight="1">
      <c r="A34" s="100"/>
      <c r="B34" s="112"/>
      <c r="C34" s="112"/>
      <c r="D34" s="112"/>
      <c r="E34" s="112"/>
      <c r="F34" s="112"/>
      <c r="G34" s="112"/>
      <c r="H34" s="112"/>
      <c r="I34" s="112"/>
      <c r="J34" s="112"/>
    </row>
    <row r="35" spans="4:10" s="124" customFormat="1" ht="14.25" customHeight="1">
      <c r="D35" s="260" t="s">
        <v>86</v>
      </c>
      <c r="E35" s="260"/>
      <c r="F35" s="260"/>
      <c r="G35" s="261" t="s">
        <v>85</v>
      </c>
      <c r="H35" s="261"/>
      <c r="I35" s="261"/>
      <c r="J35" s="98"/>
    </row>
    <row r="36" spans="1:10" ht="28.5" customHeight="1">
      <c r="A36" s="97"/>
      <c r="B36" s="97"/>
      <c r="C36" s="97"/>
      <c r="D36" s="262" t="s">
        <v>146</v>
      </c>
      <c r="E36" s="262"/>
      <c r="F36" s="262"/>
      <c r="G36" s="263" t="str">
        <f>IF('入力シート'!C32="適用",'入力シート'!E32,"今回工事ではこの項目を適用しません。")</f>
        <v>今回工事ではこの項目を適用しません。</v>
      </c>
      <c r="H36" s="263"/>
      <c r="I36" s="263"/>
      <c r="J36" s="98"/>
    </row>
    <row r="37" spans="1:10" ht="28.5" customHeight="1">
      <c r="A37" s="97"/>
      <c r="B37" s="97"/>
      <c r="C37" s="97"/>
      <c r="D37" s="262" t="s">
        <v>147</v>
      </c>
      <c r="E37" s="262"/>
      <c r="F37" s="262"/>
      <c r="G37" s="263" t="str">
        <f>IF('入力シート'!C33="適用",'入力シート'!E33,"今回工事ではこの項目を適用しません。")</f>
        <v>土木</v>
      </c>
      <c r="H37" s="263"/>
      <c r="I37" s="263"/>
      <c r="J37" s="98"/>
    </row>
    <row r="38" spans="1:10" ht="28.5" customHeight="1">
      <c r="A38" s="97"/>
      <c r="B38" s="97"/>
      <c r="C38" s="97"/>
      <c r="D38" s="262" t="s">
        <v>148</v>
      </c>
      <c r="E38" s="262"/>
      <c r="F38" s="262"/>
      <c r="G38" s="263" t="str">
        <f>IF('入力シート'!C34="適用",'入力シート'!E34,"今回工事ではこの項目を適用しません。")</f>
        <v>土木（土木・造園）</v>
      </c>
      <c r="H38" s="263"/>
      <c r="I38" s="263"/>
      <c r="J38" s="98"/>
    </row>
    <row r="39" spans="1:10" ht="28.5" customHeight="1">
      <c r="A39" s="97"/>
      <c r="B39" s="97"/>
      <c r="C39" s="97"/>
      <c r="D39" s="262" t="s">
        <v>149</v>
      </c>
      <c r="E39" s="262"/>
      <c r="F39" s="262"/>
      <c r="G39" s="263" t="str">
        <f>IF('入力シート'!C35="適用",'入力シート'!E35,"今回工事ではこの項目を適用しません。")</f>
        <v>今回工事ではこの項目を適用しません。</v>
      </c>
      <c r="H39" s="263"/>
      <c r="I39" s="263"/>
      <c r="J39" s="98"/>
    </row>
    <row r="40" spans="1:10" ht="28.5" customHeight="1">
      <c r="A40" s="97"/>
      <c r="B40" s="97"/>
      <c r="C40" s="97"/>
      <c r="D40" s="262" t="s">
        <v>150</v>
      </c>
      <c r="E40" s="262"/>
      <c r="F40" s="262"/>
      <c r="G40" s="263" t="str">
        <f>IF('入力シート'!C37="適用",'入力シート'!E37,"今回工事ではこの項目を適用しません。")</f>
        <v>土木（土木・造園）</v>
      </c>
      <c r="H40" s="263"/>
      <c r="I40" s="263"/>
      <c r="J40" s="98"/>
    </row>
    <row r="41" spans="1:10" ht="28.5" customHeight="1">
      <c r="A41" s="97"/>
      <c r="B41" s="97"/>
      <c r="C41" s="97"/>
      <c r="D41" s="264" t="s">
        <v>245</v>
      </c>
      <c r="E41" s="264"/>
      <c r="F41" s="264"/>
      <c r="G41" s="263" t="str">
        <f>IF('入力シート'!C40="適用",'入力シート'!E40,"今回工事ではこの項目を適用しません。")</f>
        <v>今回工事ではこの項目を適用しません。</v>
      </c>
      <c r="H41" s="263"/>
      <c r="I41" s="263"/>
      <c r="J41" s="98"/>
    </row>
    <row r="42" spans="1:10" ht="15" customHeight="1">
      <c r="A42" s="97"/>
      <c r="B42" s="97"/>
      <c r="C42" s="97"/>
      <c r="D42" s="125" t="s">
        <v>151</v>
      </c>
      <c r="E42" s="265" t="s">
        <v>152</v>
      </c>
      <c r="F42" s="265"/>
      <c r="G42" s="265"/>
      <c r="H42" s="265"/>
      <c r="I42" s="265"/>
      <c r="J42" s="98"/>
    </row>
    <row r="43" spans="1:10" ht="15" customHeight="1">
      <c r="A43" s="97"/>
      <c r="B43" s="97"/>
      <c r="C43" s="97"/>
      <c r="D43" s="125"/>
      <c r="E43" s="266"/>
      <c r="F43" s="266"/>
      <c r="G43" s="266"/>
      <c r="H43" s="266"/>
      <c r="I43" s="266"/>
      <c r="J43" s="98"/>
    </row>
    <row r="44" spans="1:10" ht="15" customHeight="1">
      <c r="A44" s="97"/>
      <c r="B44" s="97"/>
      <c r="C44" s="97"/>
      <c r="E44" s="266"/>
      <c r="F44" s="266"/>
      <c r="G44" s="266"/>
      <c r="H44" s="266"/>
      <c r="I44" s="266"/>
      <c r="J44" s="98"/>
    </row>
    <row r="45" spans="1:10" ht="15" customHeight="1">
      <c r="A45" s="97"/>
      <c r="B45" s="97"/>
      <c r="C45" s="97"/>
      <c r="D45" s="125" t="s">
        <v>153</v>
      </c>
      <c r="E45" s="267" t="s">
        <v>154</v>
      </c>
      <c r="F45" s="267"/>
      <c r="G45" s="267"/>
      <c r="H45" s="267"/>
      <c r="I45" s="267"/>
      <c r="J45" s="98"/>
    </row>
    <row r="46" spans="1:10" ht="15" customHeight="1">
      <c r="A46" s="97"/>
      <c r="B46" s="97"/>
      <c r="C46" s="97"/>
      <c r="D46" s="125"/>
      <c r="E46" s="267"/>
      <c r="F46" s="267"/>
      <c r="G46" s="267"/>
      <c r="H46" s="267"/>
      <c r="I46" s="267"/>
      <c r="J46" s="98"/>
    </row>
    <row r="47" spans="1:10" ht="14.25" customHeight="1">
      <c r="A47" s="126"/>
      <c r="B47" s="126"/>
      <c r="C47" s="126"/>
      <c r="D47" s="126"/>
      <c r="E47" s="126"/>
      <c r="F47" s="127"/>
      <c r="G47" s="127"/>
      <c r="H47" s="127"/>
      <c r="I47" s="127"/>
      <c r="J47" s="126"/>
    </row>
    <row r="48" spans="1:10" ht="14.25" customHeight="1">
      <c r="A48" s="253" t="s">
        <v>155</v>
      </c>
      <c r="B48" s="253"/>
      <c r="C48" s="253"/>
      <c r="D48" s="253"/>
      <c r="E48" s="253"/>
      <c r="F48" s="253"/>
      <c r="G48" s="253"/>
      <c r="H48" s="253"/>
      <c r="I48" s="253"/>
      <c r="J48" s="253"/>
    </row>
    <row r="49" spans="1:10" ht="14.25" customHeight="1">
      <c r="A49" s="97"/>
      <c r="B49" s="128" t="s">
        <v>129</v>
      </c>
      <c r="C49" s="253" t="s">
        <v>156</v>
      </c>
      <c r="D49" s="253"/>
      <c r="E49" s="253"/>
      <c r="F49" s="253"/>
      <c r="G49" s="253"/>
      <c r="H49" s="253"/>
      <c r="I49" s="253"/>
      <c r="J49" s="253"/>
    </row>
    <row r="50" spans="1:10" ht="14.25" customHeight="1">
      <c r="A50" s="97"/>
      <c r="B50" s="129"/>
      <c r="C50" s="97"/>
      <c r="D50" s="253" t="s">
        <v>157</v>
      </c>
      <c r="E50" s="253"/>
      <c r="F50" s="253"/>
      <c r="G50" s="253"/>
      <c r="H50" s="253"/>
      <c r="I50" s="253"/>
      <c r="J50" s="253"/>
    </row>
    <row r="51" spans="1:10" ht="14.25" customHeight="1">
      <c r="A51" s="97"/>
      <c r="B51" s="128" t="s">
        <v>130</v>
      </c>
      <c r="C51" s="253" t="s">
        <v>255</v>
      </c>
      <c r="D51" s="253"/>
      <c r="E51" s="253"/>
      <c r="F51" s="253"/>
      <c r="G51" s="253"/>
      <c r="H51" s="253"/>
      <c r="I51" s="253"/>
      <c r="J51" s="253"/>
    </row>
    <row r="52" spans="1:10" ht="14.25" customHeight="1">
      <c r="A52" s="112"/>
      <c r="B52" s="129"/>
      <c r="C52" s="253" t="s">
        <v>158</v>
      </c>
      <c r="D52" s="253"/>
      <c r="E52" s="253"/>
      <c r="F52" s="253"/>
      <c r="G52" s="253"/>
      <c r="H52" s="253"/>
      <c r="I52" s="253"/>
      <c r="J52" s="253"/>
    </row>
    <row r="53" spans="1:10" ht="14.25" customHeight="1">
      <c r="A53" s="112"/>
      <c r="B53" s="129"/>
      <c r="C53" s="253"/>
      <c r="D53" s="253"/>
      <c r="E53" s="253"/>
      <c r="F53" s="253"/>
      <c r="G53" s="253"/>
      <c r="H53" s="253"/>
      <c r="I53" s="253"/>
      <c r="J53" s="253"/>
    </row>
    <row r="54" spans="1:10" ht="14.25" customHeight="1">
      <c r="A54" s="112"/>
      <c r="B54" s="129"/>
      <c r="C54" s="253"/>
      <c r="D54" s="253"/>
      <c r="E54" s="253"/>
      <c r="F54" s="253"/>
      <c r="G54" s="253"/>
      <c r="H54" s="253"/>
      <c r="I54" s="253"/>
      <c r="J54" s="253"/>
    </row>
    <row r="55" spans="1:10" ht="14.25" customHeight="1">
      <c r="A55" s="112"/>
      <c r="B55" s="130"/>
      <c r="C55" s="253"/>
      <c r="D55" s="253"/>
      <c r="E55" s="253"/>
      <c r="F55" s="253"/>
      <c r="G55" s="253"/>
      <c r="H55" s="253"/>
      <c r="I55" s="253"/>
      <c r="J55" s="253"/>
    </row>
    <row r="56" spans="1:10" ht="14.25" customHeight="1">
      <c r="A56" s="97"/>
      <c r="B56" s="128" t="s">
        <v>159</v>
      </c>
      <c r="C56" s="253" t="s">
        <v>256</v>
      </c>
      <c r="D56" s="253"/>
      <c r="E56" s="253"/>
      <c r="F56" s="253"/>
      <c r="G56" s="253"/>
      <c r="H56" s="253"/>
      <c r="I56" s="253"/>
      <c r="J56" s="253"/>
    </row>
    <row r="57" spans="1:10" ht="14.25" customHeight="1">
      <c r="A57" s="112"/>
      <c r="B57" s="129"/>
      <c r="C57" s="112"/>
      <c r="D57" s="253" t="s">
        <v>160</v>
      </c>
      <c r="E57" s="253"/>
      <c r="F57" s="253"/>
      <c r="G57" s="253"/>
      <c r="H57" s="253"/>
      <c r="I57" s="253"/>
      <c r="J57" s="253"/>
    </row>
    <row r="58" spans="1:10" ht="14.25" customHeight="1">
      <c r="A58" s="112"/>
      <c r="B58" s="129"/>
      <c r="C58" s="112"/>
      <c r="D58" s="253"/>
      <c r="E58" s="253"/>
      <c r="F58" s="253"/>
      <c r="G58" s="253"/>
      <c r="H58" s="253"/>
      <c r="I58" s="253"/>
      <c r="J58" s="253"/>
    </row>
    <row r="59" spans="1:10" ht="14.25" customHeight="1">
      <c r="A59" s="112"/>
      <c r="B59" s="130"/>
      <c r="C59" s="112"/>
      <c r="D59" s="253"/>
      <c r="E59" s="253"/>
      <c r="F59" s="253"/>
      <c r="G59" s="253"/>
      <c r="H59" s="253"/>
      <c r="I59" s="253"/>
      <c r="J59" s="253"/>
    </row>
    <row r="60" spans="1:10" ht="14.25" customHeight="1">
      <c r="A60" s="97"/>
      <c r="B60" s="128" t="s">
        <v>161</v>
      </c>
      <c r="C60" s="253" t="s">
        <v>257</v>
      </c>
      <c r="D60" s="253"/>
      <c r="E60" s="253"/>
      <c r="F60" s="253"/>
      <c r="G60" s="253"/>
      <c r="H60" s="253"/>
      <c r="I60" s="253"/>
      <c r="J60" s="253"/>
    </row>
    <row r="61" spans="1:10" ht="14.25" customHeight="1">
      <c r="A61" s="112"/>
      <c r="B61" s="129"/>
      <c r="C61" s="258" t="s">
        <v>162</v>
      </c>
      <c r="D61" s="258"/>
      <c r="E61" s="258"/>
      <c r="F61" s="258"/>
      <c r="G61" s="258"/>
      <c r="H61" s="258"/>
      <c r="I61" s="258"/>
      <c r="J61" s="258"/>
    </row>
    <row r="62" spans="1:10" ht="14.25" customHeight="1">
      <c r="A62" s="112"/>
      <c r="B62" s="130"/>
      <c r="C62" s="258"/>
      <c r="D62" s="258"/>
      <c r="E62" s="258"/>
      <c r="F62" s="258"/>
      <c r="G62" s="258"/>
      <c r="H62" s="258"/>
      <c r="I62" s="258"/>
      <c r="J62" s="258"/>
    </row>
    <row r="63" spans="1:10" ht="14.25" customHeight="1">
      <c r="A63" s="112"/>
      <c r="B63" s="130"/>
      <c r="C63" s="258"/>
      <c r="D63" s="258"/>
      <c r="E63" s="258"/>
      <c r="F63" s="258"/>
      <c r="G63" s="258"/>
      <c r="H63" s="258"/>
      <c r="I63" s="258"/>
      <c r="J63" s="258"/>
    </row>
    <row r="64" spans="1:10" ht="14.25" customHeight="1">
      <c r="A64" s="112"/>
      <c r="B64" s="130"/>
      <c r="C64" s="258"/>
      <c r="D64" s="258"/>
      <c r="E64" s="258"/>
      <c r="F64" s="258"/>
      <c r="G64" s="258"/>
      <c r="H64" s="258"/>
      <c r="I64" s="258"/>
      <c r="J64" s="258"/>
    </row>
    <row r="65" spans="1:10" ht="14.25" customHeight="1">
      <c r="A65" s="97"/>
      <c r="B65" s="128" t="s">
        <v>163</v>
      </c>
      <c r="C65" s="253" t="s">
        <v>258</v>
      </c>
      <c r="D65" s="253"/>
      <c r="E65" s="253"/>
      <c r="F65" s="253"/>
      <c r="G65" s="253"/>
      <c r="H65" s="253"/>
      <c r="I65" s="253"/>
      <c r="J65" s="253"/>
    </row>
    <row r="66" spans="1:10" ht="14.25" customHeight="1">
      <c r="A66" s="112"/>
      <c r="B66" s="129"/>
      <c r="C66" s="112" t="s">
        <v>164</v>
      </c>
      <c r="D66" s="253" t="s">
        <v>165</v>
      </c>
      <c r="E66" s="253"/>
      <c r="F66" s="253"/>
      <c r="G66" s="253"/>
      <c r="H66" s="253"/>
      <c r="I66" s="253"/>
      <c r="J66" s="253"/>
    </row>
    <row r="67" spans="1:10" ht="14.25" customHeight="1">
      <c r="A67" s="112"/>
      <c r="C67" s="112" t="s">
        <v>166</v>
      </c>
      <c r="D67" s="253" t="s">
        <v>264</v>
      </c>
      <c r="E67" s="253"/>
      <c r="F67" s="253"/>
      <c r="G67" s="253"/>
      <c r="H67" s="253"/>
      <c r="I67" s="253"/>
      <c r="J67" s="253"/>
    </row>
    <row r="68" spans="1:10" ht="14.25" customHeight="1">
      <c r="A68" s="97"/>
      <c r="B68" s="97"/>
      <c r="C68" s="97"/>
      <c r="D68" s="97"/>
      <c r="E68" s="97"/>
      <c r="F68" s="113"/>
      <c r="G68" s="113"/>
      <c r="H68" s="113"/>
      <c r="I68" s="113"/>
      <c r="J68" s="97"/>
    </row>
    <row r="69" spans="1:10" ht="14.25" customHeight="1">
      <c r="A69" s="253" t="s">
        <v>167</v>
      </c>
      <c r="B69" s="253"/>
      <c r="C69" s="253"/>
      <c r="D69" s="253"/>
      <c r="E69" s="253"/>
      <c r="F69" s="253"/>
      <c r="G69" s="253"/>
      <c r="H69" s="253"/>
      <c r="I69" s="253"/>
      <c r="J69" s="253"/>
    </row>
    <row r="70" spans="1:10" ht="14.25" customHeight="1">
      <c r="A70" s="112"/>
      <c r="B70" s="253" t="s">
        <v>168</v>
      </c>
      <c r="C70" s="253"/>
      <c r="D70" s="253"/>
      <c r="E70" s="253"/>
      <c r="F70" s="253"/>
      <c r="G70" s="253"/>
      <c r="H70" s="253"/>
      <c r="I70" s="253"/>
      <c r="J70" s="253"/>
    </row>
    <row r="71" spans="1:10" ht="14.25" customHeight="1">
      <c r="A71" s="97"/>
      <c r="B71" s="97"/>
      <c r="C71" s="97"/>
      <c r="D71" s="97"/>
      <c r="E71" s="97"/>
      <c r="F71" s="113"/>
      <c r="G71" s="113"/>
      <c r="H71" s="113"/>
      <c r="I71" s="113"/>
      <c r="J71" s="97"/>
    </row>
    <row r="72" spans="1:10" ht="14.25" customHeight="1">
      <c r="A72" s="253" t="s">
        <v>169</v>
      </c>
      <c r="B72" s="253"/>
      <c r="C72" s="253"/>
      <c r="D72" s="253"/>
      <c r="E72" s="253"/>
      <c r="F72" s="253"/>
      <c r="G72" s="253"/>
      <c r="H72" s="253"/>
      <c r="I72" s="253"/>
      <c r="J72" s="253"/>
    </row>
    <row r="73" spans="1:10" ht="14.25" customHeight="1">
      <c r="A73" s="100"/>
      <c r="B73" s="253" t="s">
        <v>215</v>
      </c>
      <c r="C73" s="253"/>
      <c r="D73" s="253"/>
      <c r="E73" s="253"/>
      <c r="F73" s="253"/>
      <c r="G73" s="253"/>
      <c r="H73" s="253"/>
      <c r="I73" s="253"/>
      <c r="J73" s="253"/>
    </row>
    <row r="74" spans="1:10" ht="14.25" customHeight="1">
      <c r="A74" s="100"/>
      <c r="B74" s="100"/>
      <c r="C74" s="100"/>
      <c r="D74" s="100"/>
      <c r="E74" s="100"/>
      <c r="F74" s="131"/>
      <c r="G74" s="131"/>
      <c r="H74" s="131"/>
      <c r="I74" s="131"/>
      <c r="J74" s="100"/>
    </row>
    <row r="75" spans="1:10" ht="14.25" customHeight="1">
      <c r="A75" s="253" t="s">
        <v>170</v>
      </c>
      <c r="B75" s="253"/>
      <c r="C75" s="253"/>
      <c r="D75" s="253"/>
      <c r="E75" s="253"/>
      <c r="F75" s="253"/>
      <c r="G75" s="253"/>
      <c r="H75" s="253"/>
      <c r="I75" s="253"/>
      <c r="J75" s="253"/>
    </row>
    <row r="76" spans="1:10" ht="14.25" customHeight="1">
      <c r="A76" s="112"/>
      <c r="B76" s="128" t="s">
        <v>129</v>
      </c>
      <c r="C76" s="253" t="s">
        <v>259</v>
      </c>
      <c r="D76" s="253"/>
      <c r="E76" s="253"/>
      <c r="F76" s="253"/>
      <c r="G76" s="253"/>
      <c r="H76" s="253"/>
      <c r="I76" s="253"/>
      <c r="J76" s="253"/>
    </row>
    <row r="77" spans="3:10" ht="14.25" customHeight="1">
      <c r="C77" s="112" t="s">
        <v>164</v>
      </c>
      <c r="D77" s="258" t="s">
        <v>171</v>
      </c>
      <c r="E77" s="258"/>
      <c r="F77" s="258"/>
      <c r="G77" s="258"/>
      <c r="H77" s="258"/>
      <c r="I77" s="258"/>
      <c r="J77" s="258"/>
    </row>
    <row r="78" spans="3:10" ht="14.25" customHeight="1">
      <c r="C78" s="148"/>
      <c r="D78" s="258"/>
      <c r="E78" s="258"/>
      <c r="F78" s="258"/>
      <c r="G78" s="258"/>
      <c r="H78" s="258"/>
      <c r="I78" s="258"/>
      <c r="J78" s="258"/>
    </row>
    <row r="79" spans="3:10" ht="14.25" customHeight="1">
      <c r="C79" s="112" t="s">
        <v>166</v>
      </c>
      <c r="D79" s="258" t="s">
        <v>172</v>
      </c>
      <c r="E79" s="258"/>
      <c r="F79" s="258"/>
      <c r="G79" s="258"/>
      <c r="H79" s="258"/>
      <c r="I79" s="258"/>
      <c r="J79" s="258"/>
    </row>
    <row r="80" spans="3:10" ht="14.25" customHeight="1">
      <c r="C80" s="112" t="s">
        <v>173</v>
      </c>
      <c r="D80" s="258" t="s">
        <v>174</v>
      </c>
      <c r="E80" s="258"/>
      <c r="F80" s="258"/>
      <c r="G80" s="258"/>
      <c r="H80" s="258"/>
      <c r="I80" s="258"/>
      <c r="J80" s="258"/>
    </row>
    <row r="81" spans="3:10" ht="14.25" customHeight="1">
      <c r="C81" s="112"/>
      <c r="D81" s="258"/>
      <c r="E81" s="258"/>
      <c r="F81" s="258"/>
      <c r="G81" s="258"/>
      <c r="H81" s="258"/>
      <c r="I81" s="258"/>
      <c r="J81" s="258"/>
    </row>
    <row r="82" spans="3:10" ht="14.25" customHeight="1">
      <c r="C82" s="112" t="s">
        <v>175</v>
      </c>
      <c r="D82" s="258" t="s">
        <v>176</v>
      </c>
      <c r="E82" s="258"/>
      <c r="F82" s="258"/>
      <c r="G82" s="258"/>
      <c r="H82" s="258"/>
      <c r="I82" s="258"/>
      <c r="J82" s="258"/>
    </row>
    <row r="83" spans="3:10" ht="14.25" customHeight="1">
      <c r="C83" s="112"/>
      <c r="D83" s="258"/>
      <c r="E83" s="258"/>
      <c r="F83" s="258"/>
      <c r="G83" s="258"/>
      <c r="H83" s="258"/>
      <c r="I83" s="258"/>
      <c r="J83" s="258"/>
    </row>
    <row r="84" spans="3:10" ht="14.25" customHeight="1">
      <c r="C84" s="112"/>
      <c r="D84" s="258" t="s">
        <v>177</v>
      </c>
      <c r="E84" s="258"/>
      <c r="F84" s="258"/>
      <c r="G84" s="258"/>
      <c r="H84" s="258"/>
      <c r="I84" s="258"/>
      <c r="J84" s="258"/>
    </row>
    <row r="85" spans="3:10" ht="14.25" customHeight="1">
      <c r="C85" s="97" t="s">
        <v>332</v>
      </c>
      <c r="D85" s="258" t="s">
        <v>178</v>
      </c>
      <c r="E85" s="258"/>
      <c r="F85" s="258"/>
      <c r="G85" s="258"/>
      <c r="H85" s="258"/>
      <c r="I85" s="258"/>
      <c r="J85" s="258"/>
    </row>
    <row r="86" spans="3:10" ht="14.25" customHeight="1">
      <c r="C86" s="97" t="s">
        <v>333</v>
      </c>
      <c r="D86" s="258" t="s">
        <v>179</v>
      </c>
      <c r="E86" s="258"/>
      <c r="F86" s="258"/>
      <c r="G86" s="258"/>
      <c r="H86" s="258"/>
      <c r="I86" s="258"/>
      <c r="J86" s="258"/>
    </row>
    <row r="87" spans="3:10" ht="14.25" customHeight="1">
      <c r="C87" s="97"/>
      <c r="D87" s="258"/>
      <c r="E87" s="258"/>
      <c r="F87" s="258"/>
      <c r="G87" s="258"/>
      <c r="H87" s="258"/>
      <c r="I87" s="258"/>
      <c r="J87" s="258"/>
    </row>
    <row r="88" spans="3:10" ht="14.25" customHeight="1">
      <c r="C88" s="97" t="s">
        <v>334</v>
      </c>
      <c r="D88" s="258" t="s">
        <v>180</v>
      </c>
      <c r="E88" s="258"/>
      <c r="F88" s="258"/>
      <c r="G88" s="258"/>
      <c r="H88" s="258"/>
      <c r="I88" s="258"/>
      <c r="J88" s="258"/>
    </row>
    <row r="89" spans="3:10" ht="14.25" customHeight="1">
      <c r="C89" s="114" t="s">
        <v>335</v>
      </c>
      <c r="D89" s="269" t="s">
        <v>336</v>
      </c>
      <c r="E89" s="269"/>
      <c r="F89" s="269"/>
      <c r="G89" s="269"/>
      <c r="H89" s="269"/>
      <c r="I89" s="269"/>
      <c r="J89" s="269"/>
    </row>
    <row r="90" spans="3:10" ht="14.25" customHeight="1">
      <c r="C90" s="114"/>
      <c r="D90" s="269"/>
      <c r="E90" s="269"/>
      <c r="F90" s="269"/>
      <c r="G90" s="269"/>
      <c r="H90" s="269"/>
      <c r="I90" s="269"/>
      <c r="J90" s="269"/>
    </row>
    <row r="91" spans="3:10" ht="14.25" customHeight="1">
      <c r="C91" s="114"/>
      <c r="D91" s="269"/>
      <c r="E91" s="269"/>
      <c r="F91" s="269"/>
      <c r="G91" s="269"/>
      <c r="H91" s="269"/>
      <c r="I91" s="269"/>
      <c r="J91" s="269"/>
    </row>
    <row r="92" spans="3:10" ht="14.25" customHeight="1">
      <c r="C92" s="114"/>
      <c r="D92" s="269"/>
      <c r="E92" s="269"/>
      <c r="F92" s="269"/>
      <c r="G92" s="269"/>
      <c r="H92" s="269"/>
      <c r="I92" s="269"/>
      <c r="J92" s="269"/>
    </row>
    <row r="93" spans="1:10" ht="14.25" customHeight="1">
      <c r="A93" s="112"/>
      <c r="B93" s="128" t="s">
        <v>181</v>
      </c>
      <c r="C93" s="253" t="s">
        <v>260</v>
      </c>
      <c r="D93" s="253"/>
      <c r="E93" s="253"/>
      <c r="F93" s="253"/>
      <c r="G93" s="253"/>
      <c r="H93" s="253"/>
      <c r="I93" s="253"/>
      <c r="J93" s="253"/>
    </row>
    <row r="94" spans="1:10" ht="14.25" customHeight="1">
      <c r="A94" s="130"/>
      <c r="B94" s="130"/>
      <c r="C94" s="253" t="s">
        <v>182</v>
      </c>
      <c r="D94" s="253"/>
      <c r="E94" s="253"/>
      <c r="F94" s="253"/>
      <c r="G94" s="253"/>
      <c r="H94" s="253"/>
      <c r="I94" s="253"/>
      <c r="J94" s="253"/>
    </row>
    <row r="95" spans="1:10" ht="14.25" customHeight="1">
      <c r="A95" s="130"/>
      <c r="B95" s="130"/>
      <c r="C95" s="253" t="s">
        <v>183</v>
      </c>
      <c r="D95" s="253"/>
      <c r="E95" s="253"/>
      <c r="F95" s="253"/>
      <c r="G95" s="253"/>
      <c r="H95" s="253"/>
      <c r="I95" s="253"/>
      <c r="J95" s="253"/>
    </row>
    <row r="96" spans="1:10" ht="14.25" customHeight="1">
      <c r="A96" s="130"/>
      <c r="B96" s="130"/>
      <c r="C96" s="253" t="s">
        <v>184</v>
      </c>
      <c r="D96" s="253"/>
      <c r="E96" s="253"/>
      <c r="F96" s="253"/>
      <c r="G96" s="253"/>
      <c r="H96" s="253"/>
      <c r="I96" s="253"/>
      <c r="J96" s="253"/>
    </row>
    <row r="97" spans="3:10" ht="14.25" customHeight="1">
      <c r="C97" s="130" t="s">
        <v>164</v>
      </c>
      <c r="D97" s="253" t="s">
        <v>185</v>
      </c>
      <c r="E97" s="253"/>
      <c r="F97" s="253"/>
      <c r="G97" s="253"/>
      <c r="H97" s="253"/>
      <c r="I97" s="253"/>
      <c r="J97" s="253"/>
    </row>
    <row r="98" spans="3:10" ht="14.25" customHeight="1">
      <c r="C98" s="130" t="s">
        <v>166</v>
      </c>
      <c r="D98" s="253" t="s">
        <v>186</v>
      </c>
      <c r="E98" s="253"/>
      <c r="F98" s="253"/>
      <c r="G98" s="253"/>
      <c r="H98" s="253"/>
      <c r="I98" s="253"/>
      <c r="J98" s="253"/>
    </row>
    <row r="99" spans="3:10" ht="14.25" customHeight="1">
      <c r="C99" s="130" t="s">
        <v>173</v>
      </c>
      <c r="D99" s="253" t="s">
        <v>187</v>
      </c>
      <c r="E99" s="253"/>
      <c r="F99" s="253"/>
      <c r="G99" s="253"/>
      <c r="H99" s="253"/>
      <c r="I99" s="253"/>
      <c r="J99" s="253"/>
    </row>
    <row r="100" spans="1:10" ht="14.25" customHeight="1">
      <c r="A100" s="130"/>
      <c r="B100" s="130"/>
      <c r="C100" s="130"/>
      <c r="D100" s="112"/>
      <c r="E100" s="112"/>
      <c r="F100" s="132"/>
      <c r="G100" s="132"/>
      <c r="H100" s="132"/>
      <c r="I100" s="132"/>
      <c r="J100" s="112"/>
    </row>
    <row r="101" spans="1:10" ht="14.25" customHeight="1">
      <c r="A101" s="253" t="s">
        <v>188</v>
      </c>
      <c r="B101" s="253"/>
      <c r="C101" s="253"/>
      <c r="D101" s="253"/>
      <c r="E101" s="253"/>
      <c r="F101" s="253"/>
      <c r="G101" s="253"/>
      <c r="H101" s="253"/>
      <c r="I101" s="253"/>
      <c r="J101" s="253"/>
    </row>
    <row r="102" spans="2:10" ht="14.25" customHeight="1">
      <c r="B102" s="128" t="s">
        <v>129</v>
      </c>
      <c r="C102" s="258" t="s">
        <v>189</v>
      </c>
      <c r="D102" s="258"/>
      <c r="E102" s="258"/>
      <c r="F102" s="258"/>
      <c r="G102" s="258"/>
      <c r="H102" s="258"/>
      <c r="I102" s="258"/>
      <c r="J102" s="258"/>
    </row>
    <row r="103" spans="1:10" ht="14.25" customHeight="1">
      <c r="A103" s="130"/>
      <c r="B103" s="129"/>
      <c r="C103" s="258"/>
      <c r="D103" s="258"/>
      <c r="E103" s="258"/>
      <c r="F103" s="258"/>
      <c r="G103" s="258"/>
      <c r="H103" s="258"/>
      <c r="I103" s="258"/>
      <c r="J103" s="258"/>
    </row>
    <row r="104" spans="2:10" ht="14.25" customHeight="1">
      <c r="B104" s="129"/>
      <c r="C104" s="258"/>
      <c r="D104" s="258"/>
      <c r="E104" s="258"/>
      <c r="F104" s="258"/>
      <c r="G104" s="258"/>
      <c r="H104" s="258"/>
      <c r="I104" s="258"/>
      <c r="J104" s="258"/>
    </row>
    <row r="105" spans="2:10" ht="14.25" customHeight="1">
      <c r="B105" s="129"/>
      <c r="C105" s="130" t="s">
        <v>164</v>
      </c>
      <c r="D105" s="253" t="s">
        <v>190</v>
      </c>
      <c r="E105" s="253"/>
      <c r="F105" s="253"/>
      <c r="G105" s="253"/>
      <c r="H105" s="253"/>
      <c r="I105" s="253"/>
      <c r="J105" s="253"/>
    </row>
    <row r="106" spans="2:10" ht="14.25" customHeight="1">
      <c r="B106" s="129"/>
      <c r="C106" s="130" t="s">
        <v>166</v>
      </c>
      <c r="D106" s="253" t="s">
        <v>191</v>
      </c>
      <c r="E106" s="253"/>
      <c r="F106" s="253"/>
      <c r="G106" s="253"/>
      <c r="H106" s="253"/>
      <c r="I106" s="253"/>
      <c r="J106" s="253"/>
    </row>
    <row r="107" spans="2:10" ht="14.25" customHeight="1">
      <c r="B107" s="129"/>
      <c r="C107" s="130" t="s">
        <v>173</v>
      </c>
      <c r="D107" s="253" t="s">
        <v>192</v>
      </c>
      <c r="E107" s="253"/>
      <c r="F107" s="253"/>
      <c r="G107" s="253"/>
      <c r="H107" s="253"/>
      <c r="I107" s="253"/>
      <c r="J107" s="253"/>
    </row>
    <row r="108" spans="1:10" ht="14.25" customHeight="1">
      <c r="A108" s="111"/>
      <c r="B108" s="128" t="s">
        <v>130</v>
      </c>
      <c r="C108" s="253" t="s">
        <v>193</v>
      </c>
      <c r="D108" s="253"/>
      <c r="E108" s="253"/>
      <c r="F108" s="253"/>
      <c r="G108" s="253"/>
      <c r="H108" s="253"/>
      <c r="I108" s="253"/>
      <c r="J108" s="253"/>
    </row>
    <row r="109" spans="2:10" ht="14.25" customHeight="1">
      <c r="B109" s="129"/>
      <c r="C109" s="253"/>
      <c r="D109" s="253"/>
      <c r="E109" s="253"/>
      <c r="F109" s="253"/>
      <c r="G109" s="253"/>
      <c r="H109" s="253"/>
      <c r="I109" s="253"/>
      <c r="J109" s="253"/>
    </row>
    <row r="110" spans="1:10" ht="14.25" customHeight="1">
      <c r="A110" s="111"/>
      <c r="B110" s="128" t="s">
        <v>159</v>
      </c>
      <c r="C110" s="253" t="s">
        <v>194</v>
      </c>
      <c r="D110" s="253"/>
      <c r="E110" s="253"/>
      <c r="F110" s="253"/>
      <c r="G110" s="253"/>
      <c r="H110" s="253"/>
      <c r="I110" s="253"/>
      <c r="J110" s="253"/>
    </row>
    <row r="111" spans="1:10" ht="14.25" customHeight="1">
      <c r="A111" s="111"/>
      <c r="B111" s="128" t="s">
        <v>161</v>
      </c>
      <c r="C111" s="253" t="s">
        <v>195</v>
      </c>
      <c r="D111" s="253"/>
      <c r="E111" s="253"/>
      <c r="F111" s="253"/>
      <c r="G111" s="253"/>
      <c r="H111" s="253"/>
      <c r="I111" s="253"/>
      <c r="J111" s="253"/>
    </row>
    <row r="112" spans="1:10" ht="14.25" customHeight="1">
      <c r="A112" s="130"/>
      <c r="B112" s="130"/>
      <c r="C112" s="130"/>
      <c r="D112" s="100"/>
      <c r="E112" s="100"/>
      <c r="F112" s="131"/>
      <c r="G112" s="131"/>
      <c r="H112" s="131"/>
      <c r="I112" s="131"/>
      <c r="J112" s="100"/>
    </row>
    <row r="113" spans="1:10" ht="14.25" customHeight="1">
      <c r="A113" s="253" t="s">
        <v>196</v>
      </c>
      <c r="B113" s="253"/>
      <c r="C113" s="253"/>
      <c r="D113" s="253"/>
      <c r="E113" s="253"/>
      <c r="F113" s="253"/>
      <c r="G113" s="253"/>
      <c r="H113" s="253"/>
      <c r="I113" s="253"/>
      <c r="J113" s="253"/>
    </row>
    <row r="114" spans="1:10" ht="14.25" customHeight="1">
      <c r="A114" s="130"/>
      <c r="B114" s="253" t="s">
        <v>197</v>
      </c>
      <c r="C114" s="253"/>
      <c r="D114" s="253"/>
      <c r="E114" s="253"/>
      <c r="F114" s="253"/>
      <c r="G114" s="253"/>
      <c r="H114" s="253"/>
      <c r="I114" s="253"/>
      <c r="J114" s="253"/>
    </row>
    <row r="115" spans="1:10" ht="14.25" customHeight="1">
      <c r="A115" s="130"/>
      <c r="B115" s="130"/>
      <c r="C115" s="130"/>
      <c r="D115" s="100"/>
      <c r="E115" s="100"/>
      <c r="F115" s="131"/>
      <c r="G115" s="131"/>
      <c r="H115" s="131"/>
      <c r="I115" s="131"/>
      <c r="J115" s="100"/>
    </row>
    <row r="116" spans="1:10" ht="14.25" customHeight="1">
      <c r="A116" s="253" t="s">
        <v>198</v>
      </c>
      <c r="B116" s="253"/>
      <c r="C116" s="253"/>
      <c r="D116" s="253"/>
      <c r="E116" s="253"/>
      <c r="F116" s="253"/>
      <c r="G116" s="253"/>
      <c r="H116" s="253"/>
      <c r="I116" s="253"/>
      <c r="J116" s="253"/>
    </row>
    <row r="117" spans="1:10" ht="14.25" customHeight="1">
      <c r="A117" s="130"/>
      <c r="B117" s="258" t="s">
        <v>330</v>
      </c>
      <c r="C117" s="258"/>
      <c r="D117" s="258"/>
      <c r="E117" s="258"/>
      <c r="F117" s="258"/>
      <c r="G117" s="258"/>
      <c r="H117" s="258"/>
      <c r="I117" s="258"/>
      <c r="J117" s="258"/>
    </row>
    <row r="118" spans="1:10" ht="14.25" customHeight="1">
      <c r="A118" s="130"/>
      <c r="B118" s="130"/>
      <c r="C118" s="130"/>
      <c r="D118" s="100"/>
      <c r="E118" s="100"/>
      <c r="F118" s="131"/>
      <c r="G118" s="131"/>
      <c r="H118" s="131"/>
      <c r="I118" s="131"/>
      <c r="J118" s="100"/>
    </row>
    <row r="119" spans="1:10" ht="14.25" customHeight="1">
      <c r="A119" s="253" t="s">
        <v>303</v>
      </c>
      <c r="B119" s="253"/>
      <c r="C119" s="253"/>
      <c r="D119" s="253"/>
      <c r="E119" s="253"/>
      <c r="F119" s="253"/>
      <c r="G119" s="253"/>
      <c r="H119" s="253"/>
      <c r="I119" s="253"/>
      <c r="J119" s="253"/>
    </row>
    <row r="120" spans="1:10" ht="14.25" customHeight="1">
      <c r="A120" s="111"/>
      <c r="B120" s="128" t="s">
        <v>129</v>
      </c>
      <c r="C120" s="253" t="s">
        <v>331</v>
      </c>
      <c r="D120" s="253"/>
      <c r="E120" s="253"/>
      <c r="F120" s="253"/>
      <c r="G120" s="253"/>
      <c r="H120" s="253"/>
      <c r="I120" s="253"/>
      <c r="J120" s="253"/>
    </row>
    <row r="121" spans="1:10" ht="14.25" customHeight="1">
      <c r="A121" s="130"/>
      <c r="B121" s="129"/>
      <c r="C121" s="253"/>
      <c r="D121" s="253"/>
      <c r="E121" s="253"/>
      <c r="F121" s="253"/>
      <c r="G121" s="253"/>
      <c r="H121" s="253"/>
      <c r="I121" s="253"/>
      <c r="J121" s="253"/>
    </row>
    <row r="122" spans="1:10" ht="14.25" customHeight="1">
      <c r="A122" s="111"/>
      <c r="B122" s="128" t="s">
        <v>130</v>
      </c>
      <c r="C122" s="253" t="s">
        <v>339</v>
      </c>
      <c r="D122" s="253"/>
      <c r="E122" s="253"/>
      <c r="F122" s="253"/>
      <c r="G122" s="253"/>
      <c r="H122" s="253"/>
      <c r="I122" s="253"/>
      <c r="J122" s="253"/>
    </row>
    <row r="123" spans="3:10" ht="14.25" customHeight="1">
      <c r="C123" s="253"/>
      <c r="D123" s="253"/>
      <c r="E123" s="253"/>
      <c r="F123" s="253"/>
      <c r="G123" s="253"/>
      <c r="H123" s="253"/>
      <c r="I123" s="253"/>
      <c r="J123" s="253"/>
    </row>
    <row r="124" spans="2:10" ht="14.25" customHeight="1">
      <c r="B124" s="128" t="s">
        <v>159</v>
      </c>
      <c r="C124" s="258" t="s">
        <v>340</v>
      </c>
      <c r="D124" s="258"/>
      <c r="E124" s="258"/>
      <c r="F124" s="258"/>
      <c r="G124" s="258"/>
      <c r="H124" s="258"/>
      <c r="I124" s="258"/>
      <c r="J124" s="258"/>
    </row>
    <row r="125" spans="2:10" ht="14.25" customHeight="1">
      <c r="B125" s="128"/>
      <c r="C125" s="258"/>
      <c r="D125" s="258"/>
      <c r="E125" s="258"/>
      <c r="F125" s="258"/>
      <c r="G125" s="258"/>
      <c r="H125" s="258"/>
      <c r="I125" s="258"/>
      <c r="J125" s="258"/>
    </row>
    <row r="126" spans="4:10" ht="14.25" customHeight="1">
      <c r="D126" s="268" t="s">
        <v>323</v>
      </c>
      <c r="E126" s="268"/>
      <c r="F126" s="268"/>
      <c r="G126" s="268"/>
      <c r="H126" s="268"/>
      <c r="I126" s="268"/>
      <c r="J126" s="268"/>
    </row>
    <row r="127" spans="4:10" ht="14.25" customHeight="1">
      <c r="D127" s="253" t="s">
        <v>199</v>
      </c>
      <c r="E127" s="253"/>
      <c r="F127" s="253"/>
      <c r="G127" s="253"/>
      <c r="H127" s="253"/>
      <c r="I127" s="253"/>
      <c r="J127" s="253"/>
    </row>
    <row r="128" spans="4:10" ht="14.25" customHeight="1">
      <c r="D128" s="253" t="s">
        <v>200</v>
      </c>
      <c r="E128" s="253"/>
      <c r="F128" s="253"/>
      <c r="G128" s="253"/>
      <c r="H128" s="253"/>
      <c r="I128" s="253"/>
      <c r="J128" s="253"/>
    </row>
    <row r="129" spans="4:10" ht="14.25" customHeight="1">
      <c r="D129" s="253" t="s">
        <v>201</v>
      </c>
      <c r="E129" s="253"/>
      <c r="F129" s="253"/>
      <c r="G129" s="253"/>
      <c r="H129" s="253"/>
      <c r="I129" s="253"/>
      <c r="J129" s="253"/>
    </row>
    <row r="130" spans="4:10" ht="14.25" customHeight="1">
      <c r="D130" s="253" t="s">
        <v>202</v>
      </c>
      <c r="E130" s="253"/>
      <c r="F130" s="253"/>
      <c r="G130" s="253"/>
      <c r="H130" s="253"/>
      <c r="I130" s="253"/>
      <c r="J130" s="253"/>
    </row>
    <row r="131" spans="4:10" ht="14.25" customHeight="1">
      <c r="D131" s="253" t="s">
        <v>203</v>
      </c>
      <c r="E131" s="253"/>
      <c r="F131" s="253"/>
      <c r="G131" s="253"/>
      <c r="H131" s="253"/>
      <c r="I131" s="253"/>
      <c r="J131" s="253"/>
    </row>
    <row r="132" spans="4:10" ht="14.25" customHeight="1">
      <c r="D132" s="253" t="s">
        <v>204</v>
      </c>
      <c r="E132" s="253"/>
      <c r="F132" s="253"/>
      <c r="G132" s="253"/>
      <c r="H132" s="253"/>
      <c r="I132" s="253"/>
      <c r="J132" s="253"/>
    </row>
    <row r="133" spans="4:10" ht="14.25" customHeight="1">
      <c r="D133" s="112"/>
      <c r="E133" s="112"/>
      <c r="F133" s="132"/>
      <c r="G133" s="132"/>
      <c r="H133" s="132"/>
      <c r="I133" s="132"/>
      <c r="J133" s="112"/>
    </row>
    <row r="134" spans="1:10" ht="14.25" customHeight="1">
      <c r="A134" s="253" t="s">
        <v>205</v>
      </c>
      <c r="B134" s="253"/>
      <c r="C134" s="253"/>
      <c r="D134" s="253"/>
      <c r="E134" s="253"/>
      <c r="F134" s="253"/>
      <c r="G134" s="253"/>
      <c r="H134" s="253"/>
      <c r="I134" s="253"/>
      <c r="J134" s="253"/>
    </row>
    <row r="135" spans="2:10" ht="14.25" customHeight="1">
      <c r="B135" s="253" t="s">
        <v>206</v>
      </c>
      <c r="C135" s="253"/>
      <c r="D135" s="253"/>
      <c r="E135" s="253"/>
      <c r="F135" s="253"/>
      <c r="G135" s="253"/>
      <c r="H135" s="253"/>
      <c r="I135" s="253"/>
      <c r="J135" s="253"/>
    </row>
    <row r="136" spans="1:10" ht="14.25" customHeight="1">
      <c r="A136" s="111"/>
      <c r="B136" s="128" t="s">
        <v>129</v>
      </c>
      <c r="C136" s="253" t="s">
        <v>262</v>
      </c>
      <c r="D136" s="253"/>
      <c r="E136" s="253"/>
      <c r="F136" s="253"/>
      <c r="G136" s="253"/>
      <c r="H136" s="253"/>
      <c r="I136" s="253"/>
      <c r="J136" s="253"/>
    </row>
    <row r="137" spans="1:10" ht="14.25" customHeight="1">
      <c r="A137" s="130"/>
      <c r="C137" s="130"/>
      <c r="D137" s="253" t="s">
        <v>207</v>
      </c>
      <c r="E137" s="253"/>
      <c r="F137" s="253"/>
      <c r="G137" s="253"/>
      <c r="H137" s="253"/>
      <c r="I137" s="253"/>
      <c r="J137" s="253"/>
    </row>
    <row r="138" spans="4:10" ht="14.25" customHeight="1">
      <c r="D138" s="253" t="s">
        <v>208</v>
      </c>
      <c r="E138" s="253"/>
      <c r="F138" s="253"/>
      <c r="G138" s="253"/>
      <c r="H138" s="253"/>
      <c r="I138" s="253"/>
      <c r="J138" s="253"/>
    </row>
    <row r="139" spans="1:10" ht="14.25" customHeight="1">
      <c r="A139" s="111"/>
      <c r="B139" s="111"/>
      <c r="C139" s="111"/>
      <c r="D139" s="253" t="s">
        <v>209</v>
      </c>
      <c r="E139" s="253"/>
      <c r="F139" s="253"/>
      <c r="G139" s="253"/>
      <c r="H139" s="253"/>
      <c r="I139" s="253"/>
      <c r="J139" s="253"/>
    </row>
    <row r="140" spans="1:10" ht="14.25" customHeight="1">
      <c r="A140" s="111"/>
      <c r="B140" s="128" t="s">
        <v>130</v>
      </c>
      <c r="C140" s="253" t="s">
        <v>263</v>
      </c>
      <c r="D140" s="253"/>
      <c r="E140" s="253"/>
      <c r="F140" s="253"/>
      <c r="G140" s="253"/>
      <c r="H140" s="253"/>
      <c r="I140" s="253"/>
      <c r="J140" s="253"/>
    </row>
    <row r="141" spans="1:10" ht="14.25" customHeight="1">
      <c r="A141" s="111"/>
      <c r="B141" s="111"/>
      <c r="C141" s="258" t="s">
        <v>210</v>
      </c>
      <c r="D141" s="258"/>
      <c r="E141" s="258"/>
      <c r="F141" s="258"/>
      <c r="G141" s="258"/>
      <c r="H141" s="258"/>
      <c r="I141" s="258"/>
      <c r="J141" s="258"/>
    </row>
    <row r="142" spans="3:10" ht="14.25" customHeight="1">
      <c r="C142" s="258"/>
      <c r="D142" s="258"/>
      <c r="E142" s="258"/>
      <c r="F142" s="258"/>
      <c r="G142" s="258"/>
      <c r="H142" s="258"/>
      <c r="I142" s="258"/>
      <c r="J142" s="258"/>
    </row>
    <row r="143" spans="4:10" ht="14.25" customHeight="1">
      <c r="D143" s="112"/>
      <c r="E143" s="112"/>
      <c r="F143" s="132"/>
      <c r="G143" s="132"/>
      <c r="H143" s="132"/>
      <c r="I143" s="132"/>
      <c r="J143" s="112"/>
    </row>
    <row r="144" spans="1:10" ht="14.25" customHeight="1">
      <c r="A144" s="253" t="s">
        <v>211</v>
      </c>
      <c r="B144" s="253"/>
      <c r="C144" s="253"/>
      <c r="D144" s="253"/>
      <c r="E144" s="253"/>
      <c r="F144" s="253"/>
      <c r="G144" s="253"/>
      <c r="H144" s="253"/>
      <c r="I144" s="253"/>
      <c r="J144" s="253"/>
    </row>
    <row r="145" spans="1:10" ht="14.25" customHeight="1">
      <c r="A145" s="111"/>
      <c r="B145" s="128" t="s">
        <v>129</v>
      </c>
      <c r="C145" s="253" t="s">
        <v>212</v>
      </c>
      <c r="D145" s="253"/>
      <c r="E145" s="253"/>
      <c r="F145" s="253"/>
      <c r="G145" s="253"/>
      <c r="H145" s="253"/>
      <c r="I145" s="253"/>
      <c r="J145" s="253"/>
    </row>
    <row r="146" spans="1:10" ht="14.25" customHeight="1">
      <c r="A146" s="111"/>
      <c r="B146" s="128" t="s">
        <v>130</v>
      </c>
      <c r="C146" s="253" t="s">
        <v>213</v>
      </c>
      <c r="D146" s="253"/>
      <c r="E146" s="253"/>
      <c r="F146" s="253"/>
      <c r="G146" s="253"/>
      <c r="H146" s="253"/>
      <c r="I146" s="253"/>
      <c r="J146" s="253"/>
    </row>
    <row r="147" spans="1:10" ht="14.25" customHeight="1">
      <c r="A147" s="111"/>
      <c r="B147" s="128" t="s">
        <v>159</v>
      </c>
      <c r="C147" s="258" t="s">
        <v>214</v>
      </c>
      <c r="D147" s="258"/>
      <c r="E147" s="258"/>
      <c r="F147" s="258"/>
      <c r="G147" s="258"/>
      <c r="H147" s="258"/>
      <c r="I147" s="258"/>
      <c r="J147" s="258"/>
    </row>
    <row r="148" spans="1:10" ht="14.25" customHeight="1">
      <c r="A148" s="129"/>
      <c r="C148" s="258"/>
      <c r="D148" s="258"/>
      <c r="E148" s="258"/>
      <c r="F148" s="258"/>
      <c r="G148" s="258"/>
      <c r="H148" s="258"/>
      <c r="I148" s="258"/>
      <c r="J148" s="258"/>
    </row>
    <row r="149" spans="1:10" ht="14.25" customHeight="1">
      <c r="A149" s="129"/>
      <c r="B149" s="129"/>
      <c r="C149" s="258"/>
      <c r="D149" s="258"/>
      <c r="E149" s="258"/>
      <c r="F149" s="258"/>
      <c r="G149" s="258"/>
      <c r="H149" s="258"/>
      <c r="I149" s="258"/>
      <c r="J149" s="258"/>
    </row>
    <row r="150" spans="1:10" ht="14.25" customHeight="1">
      <c r="A150" s="111"/>
      <c r="B150" s="128" t="s">
        <v>161</v>
      </c>
      <c r="C150" s="258" t="s">
        <v>261</v>
      </c>
      <c r="D150" s="258"/>
      <c r="E150" s="258"/>
      <c r="F150" s="258"/>
      <c r="G150" s="258"/>
      <c r="H150" s="258"/>
      <c r="I150" s="258"/>
      <c r="J150" s="258"/>
    </row>
    <row r="151" spans="1:10" ht="14.25" customHeight="1">
      <c r="A151" s="111"/>
      <c r="B151" s="128" t="s">
        <v>163</v>
      </c>
      <c r="C151" s="253" t="s">
        <v>265</v>
      </c>
      <c r="D151" s="253"/>
      <c r="E151" s="253"/>
      <c r="F151" s="253"/>
      <c r="G151" s="253"/>
      <c r="H151" s="253"/>
      <c r="I151" s="253"/>
      <c r="J151" s="253"/>
    </row>
    <row r="152" spans="1:10" ht="14.25" customHeight="1">
      <c r="A152" s="111"/>
      <c r="B152" s="111"/>
      <c r="C152" s="253"/>
      <c r="D152" s="253"/>
      <c r="E152" s="253"/>
      <c r="F152" s="253"/>
      <c r="G152" s="253"/>
      <c r="H152" s="253"/>
      <c r="I152" s="253"/>
      <c r="J152" s="253"/>
    </row>
  </sheetData>
  <sheetProtection password="E7B6" sheet="1" formatCells="0" formatRows="0" insertRows="0"/>
  <mergeCells count="107">
    <mergeCell ref="C145:J145"/>
    <mergeCell ref="C146:J146"/>
    <mergeCell ref="C147:J149"/>
    <mergeCell ref="C150:J150"/>
    <mergeCell ref="C151:J152"/>
    <mergeCell ref="D89:J92"/>
    <mergeCell ref="D137:J137"/>
    <mergeCell ref="D138:J138"/>
    <mergeCell ref="D139:J139"/>
    <mergeCell ref="C140:J140"/>
    <mergeCell ref="C141:J142"/>
    <mergeCell ref="A144:J144"/>
    <mergeCell ref="D130:J130"/>
    <mergeCell ref="D131:J131"/>
    <mergeCell ref="D132:J132"/>
    <mergeCell ref="A134:J134"/>
    <mergeCell ref="B135:J135"/>
    <mergeCell ref="C136:J136"/>
    <mergeCell ref="C120:J121"/>
    <mergeCell ref="C122:J123"/>
    <mergeCell ref="D126:J126"/>
    <mergeCell ref="D127:J127"/>
    <mergeCell ref="D128:J128"/>
    <mergeCell ref="D129:J129"/>
    <mergeCell ref="C124:J125"/>
    <mergeCell ref="C111:J111"/>
    <mergeCell ref="A113:J113"/>
    <mergeCell ref="B114:J114"/>
    <mergeCell ref="A116:J116"/>
    <mergeCell ref="B117:J117"/>
    <mergeCell ref="A119:J119"/>
    <mergeCell ref="C102:J104"/>
    <mergeCell ref="D105:J105"/>
    <mergeCell ref="D106:J106"/>
    <mergeCell ref="D107:J107"/>
    <mergeCell ref="C108:J109"/>
    <mergeCell ref="C110:J110"/>
    <mergeCell ref="C95:J95"/>
    <mergeCell ref="C96:J96"/>
    <mergeCell ref="D97:J97"/>
    <mergeCell ref="D98:J98"/>
    <mergeCell ref="D99:J99"/>
    <mergeCell ref="A101:J101"/>
    <mergeCell ref="D85:J85"/>
    <mergeCell ref="D86:J87"/>
    <mergeCell ref="D88:J88"/>
    <mergeCell ref="C93:J93"/>
    <mergeCell ref="C94:J94"/>
    <mergeCell ref="D77:J78"/>
    <mergeCell ref="D79:J79"/>
    <mergeCell ref="D80:J81"/>
    <mergeCell ref="D82:J83"/>
    <mergeCell ref="D84:J84"/>
    <mergeCell ref="A69:J69"/>
    <mergeCell ref="B70:J70"/>
    <mergeCell ref="A72:J72"/>
    <mergeCell ref="B73:J73"/>
    <mergeCell ref="A75:J75"/>
    <mergeCell ref="C76:J76"/>
    <mergeCell ref="D57:J59"/>
    <mergeCell ref="C60:J60"/>
    <mergeCell ref="C61:J64"/>
    <mergeCell ref="C65:J65"/>
    <mergeCell ref="D66:J66"/>
    <mergeCell ref="D67:J67"/>
    <mergeCell ref="A48:J48"/>
    <mergeCell ref="C49:J49"/>
    <mergeCell ref="D50:J50"/>
    <mergeCell ref="C51:J51"/>
    <mergeCell ref="C52:J55"/>
    <mergeCell ref="C56:J56"/>
    <mergeCell ref="D40:F40"/>
    <mergeCell ref="G40:I40"/>
    <mergeCell ref="D41:F41"/>
    <mergeCell ref="G41:I41"/>
    <mergeCell ref="E42:I44"/>
    <mergeCell ref="E45:I46"/>
    <mergeCell ref="D37:F37"/>
    <mergeCell ref="G37:I37"/>
    <mergeCell ref="D38:F38"/>
    <mergeCell ref="G38:I38"/>
    <mergeCell ref="D39:F39"/>
    <mergeCell ref="G39:I39"/>
    <mergeCell ref="A32:J32"/>
    <mergeCell ref="B33:J33"/>
    <mergeCell ref="D35:F35"/>
    <mergeCell ref="G35:I35"/>
    <mergeCell ref="D36:F36"/>
    <mergeCell ref="G36:I36"/>
    <mergeCell ref="D18:G18"/>
    <mergeCell ref="D19:G19"/>
    <mergeCell ref="D20:G21"/>
    <mergeCell ref="D22:G22"/>
    <mergeCell ref="D24:I28"/>
    <mergeCell ref="D29:I30"/>
    <mergeCell ref="B9:J9"/>
    <mergeCell ref="A11:J11"/>
    <mergeCell ref="B12:J13"/>
    <mergeCell ref="A15:J15"/>
    <mergeCell ref="B16:J16"/>
    <mergeCell ref="D17:G17"/>
    <mergeCell ref="A3:J3"/>
    <mergeCell ref="C4:E4"/>
    <mergeCell ref="F4:J4"/>
    <mergeCell ref="C5:J5"/>
    <mergeCell ref="C6:J7"/>
    <mergeCell ref="B8:J8"/>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58">
      <selection activeCell="D43" sqref="D43:D44"/>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274" t="s">
        <v>43</v>
      </c>
      <c r="B1" s="274"/>
      <c r="C1" s="274"/>
      <c r="D1" s="274"/>
      <c r="E1" s="274"/>
      <c r="F1" s="274"/>
      <c r="G1" s="274"/>
      <c r="H1" s="274"/>
    </row>
    <row r="2" spans="1:8" ht="13.5">
      <c r="A2" s="275" t="s">
        <v>44</v>
      </c>
      <c r="B2" s="275"/>
      <c r="C2" s="275"/>
      <c r="D2" s="275"/>
      <c r="E2" s="275"/>
      <c r="F2" s="275"/>
      <c r="G2" s="275"/>
      <c r="H2" s="275"/>
    </row>
    <row r="3" spans="1:8" ht="25.5">
      <c r="A3" s="1" t="s">
        <v>45</v>
      </c>
      <c r="B3" s="1" t="s">
        <v>54</v>
      </c>
      <c r="C3" s="1" t="s">
        <v>55</v>
      </c>
      <c r="D3" s="1" t="s">
        <v>46</v>
      </c>
      <c r="E3" s="1" t="s">
        <v>47</v>
      </c>
      <c r="F3" s="1" t="s">
        <v>101</v>
      </c>
      <c r="G3" s="1" t="s">
        <v>48</v>
      </c>
      <c r="H3" s="1" t="s">
        <v>49</v>
      </c>
    </row>
    <row r="4" spans="1:8" ht="51.75" customHeight="1">
      <c r="A4" s="2" t="s">
        <v>88</v>
      </c>
      <c r="B4" s="3"/>
      <c r="C4" s="4"/>
      <c r="D4" s="5" t="s">
        <v>50</v>
      </c>
      <c r="E4" s="6" t="s">
        <v>99</v>
      </c>
      <c r="F4" s="86"/>
      <c r="G4" s="3"/>
      <c r="H4" s="7"/>
    </row>
    <row r="5" spans="1:8" ht="30" customHeight="1">
      <c r="A5" s="270" t="s">
        <v>102</v>
      </c>
      <c r="B5" s="278" t="s">
        <v>100</v>
      </c>
      <c r="C5" s="101" t="str">
        <f>IF('入力シート'!C32="適用","過去15年間の同種工事の施工実績（※1）","今回工事ではこの項目を適用しません。")</f>
        <v>今回工事ではこの項目を適用しません。</v>
      </c>
      <c r="D5" s="281" t="str">
        <f>IF('入力シート'!C32="適用","１号","不要")</f>
        <v>不要</v>
      </c>
      <c r="E5" s="270">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70">
        <f>IF('入力シート'!$C$32="適用","平成12年4月1日以降に完成した本市発注の同種工事の元請としての施工実績がある。","")</f>
      </c>
      <c r="H5" s="272">
        <f>IF('入力シート'!$C$32="適用",4,"")</f>
      </c>
    </row>
    <row r="6" spans="1:8" ht="59.25" customHeight="1">
      <c r="A6" s="276"/>
      <c r="B6" s="279"/>
      <c r="C6" s="276">
        <f>IF('入力シート'!C32="適用","同種工事："&amp;'入力シート'!E32,"")</f>
      </c>
      <c r="D6" s="282"/>
      <c r="E6" s="276"/>
      <c r="F6" s="276">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71"/>
      <c r="H6" s="273"/>
    </row>
    <row r="7" spans="1:8" ht="93" customHeight="1">
      <c r="A7" s="276"/>
      <c r="B7" s="279"/>
      <c r="C7" s="276"/>
      <c r="D7" s="282"/>
      <c r="E7" s="276"/>
      <c r="F7" s="276"/>
      <c r="G7" s="139">
        <f>IF('入力シート'!$C$32="適用","平成12年4月1日以降に完成した本市発注以外の同種工事の元請としての施工実績がある。","")</f>
      </c>
      <c r="H7" s="143">
        <f>IF('入力シート'!$C$32="適用",2,"")</f>
      </c>
    </row>
    <row r="8" spans="1:8" ht="35.25" customHeight="1">
      <c r="A8" s="276"/>
      <c r="B8" s="280"/>
      <c r="C8" s="277"/>
      <c r="D8" s="283"/>
      <c r="E8" s="277"/>
      <c r="F8" s="277"/>
      <c r="G8" s="142">
        <f>IF('入力シート'!$C$32="適用","実績なし","")</f>
      </c>
      <c r="H8" s="145">
        <f>IF('入力シート'!$C$32="適用",0,"")</f>
      </c>
    </row>
    <row r="9" spans="1:8" ht="59.25" customHeight="1">
      <c r="A9" s="276"/>
      <c r="B9" s="284"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281" t="str">
        <f>IF('入力シート'!C33="適用","１号","不要")</f>
        <v>１号</v>
      </c>
      <c r="E9" s="287"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8月1日から、平成27年7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290"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平成25年8月1日から、平成27年7月31日までに完成した本件工事と同一登録工種で評定点80点以上の本市発注工事が２件以上ある。</v>
      </c>
      <c r="H9" s="144">
        <f>IF('入力シート'!$C$33="適用",4,"")</f>
        <v>4</v>
      </c>
    </row>
    <row r="10" spans="1:8" ht="46.5" customHeight="1">
      <c r="A10" s="276"/>
      <c r="B10" s="285"/>
      <c r="C10" s="149" t="str">
        <f>IF('入力シート'!C33="適用","同一登録工種："&amp;'入力シート'!E33,"")</f>
        <v>同一登録工種：土木</v>
      </c>
      <c r="D10" s="282"/>
      <c r="E10" s="288"/>
      <c r="F10" s="291"/>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平成25年8月1日から、平成27年7月31日までに完成した本件工事と同一登録工種で評定点80点以上の本市発注工事が１件ある。</v>
      </c>
      <c r="H10" s="143">
        <f>IF('入力シート'!$C$33="適用",2,"")</f>
        <v>2</v>
      </c>
    </row>
    <row r="11" spans="1:8" ht="29.25" customHeight="1">
      <c r="A11" s="276"/>
      <c r="B11" s="286"/>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283"/>
      <c r="E11" s="289"/>
      <c r="F11" s="292"/>
      <c r="G11" s="142" t="str">
        <f>IF('入力シート'!$C$33="適用","該当なし","")</f>
        <v>該当なし</v>
      </c>
      <c r="H11" s="145">
        <f>IF('入力シート'!$C$33="適用",0,"")</f>
        <v>0</v>
      </c>
    </row>
    <row r="12" spans="1:8" ht="54.75" customHeight="1">
      <c r="A12" s="276"/>
      <c r="B12" s="284" t="s">
        <v>120</v>
      </c>
      <c r="C12" s="101" t="str">
        <f>IF('入力シート'!C34="適用","過去5年間の優良工事施工会社表彰の回数（※3）","今回工事ではこの項目を適用しません。")</f>
        <v>過去5年間の優良工事施工会社表彰の回数（※3）</v>
      </c>
      <c r="D12" s="281" t="str">
        <f>IF('入力シート'!C34="適用","１号","不要")</f>
        <v>１号</v>
      </c>
      <c r="E12" s="287"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293"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276"/>
      <c r="B13" s="285"/>
      <c r="C13" s="276" t="str">
        <f>IF('入力シート'!C34="適用","表彰部門："&amp;'入力シート'!E34,"")</f>
        <v>表彰部門：土木（土木・造園）</v>
      </c>
      <c r="D13" s="282"/>
      <c r="E13" s="288"/>
      <c r="F13" s="294"/>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276"/>
      <c r="B14" s="286"/>
      <c r="C14" s="277"/>
      <c r="D14" s="283"/>
      <c r="E14" s="289"/>
      <c r="F14" s="295"/>
      <c r="G14" s="142" t="str">
        <f>IF('入力シート'!$C$34="適用","該当なし","")</f>
        <v>該当なし</v>
      </c>
      <c r="H14" s="145">
        <f>IF('入力シート'!$C$34="適用",0,"")</f>
        <v>0</v>
      </c>
    </row>
    <row r="15" spans="1:8" ht="17.25" customHeight="1">
      <c r="A15" s="276"/>
      <c r="B15" s="278" t="s">
        <v>115</v>
      </c>
      <c r="C15" s="296" t="str">
        <f>IF('入力シート'!C35="適用","配置予定技術者（入札公告に定める技術者）が有する過去15年間の同種工事の施工経験（※1）","今回工事ではこの項目を適用しません。")</f>
        <v>今回工事ではこの項目を適用しません。</v>
      </c>
      <c r="D15" s="281" t="str">
        <f>IF('入力シート'!C35="適用","１号","不要")</f>
        <v>不要</v>
      </c>
      <c r="E15" s="270">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70">
        <f>IF('入力シート'!$C$35="適用","平成12年4月1日以降に完成した本市発注の同種工事の元請としての施工経験(主任技術者、監理技術者、現場代理人のうち、いずれかの経験)がある。","")</f>
      </c>
      <c r="H15" s="272">
        <f>IF('入力シート'!$C$35="適用",4,"")</f>
      </c>
    </row>
    <row r="16" spans="1:8" ht="66.75" customHeight="1">
      <c r="A16" s="276"/>
      <c r="B16" s="279"/>
      <c r="C16" s="297"/>
      <c r="D16" s="282"/>
      <c r="E16" s="276"/>
      <c r="F16" s="276">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71"/>
      <c r="H16" s="273"/>
    </row>
    <row r="17" spans="1:8" ht="124.5" customHeight="1">
      <c r="A17" s="276"/>
      <c r="B17" s="279"/>
      <c r="C17" s="276">
        <f>IF('入力シート'!C35="適用","同種工事："&amp;'入力シート'!E35,"")</f>
      </c>
      <c r="D17" s="282"/>
      <c r="E17" s="276"/>
      <c r="F17" s="276"/>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276"/>
      <c r="B18" s="279"/>
      <c r="C18" s="276"/>
      <c r="D18" s="282"/>
      <c r="E18" s="276"/>
      <c r="F18" s="276"/>
      <c r="G18" s="298">
        <f>IF('入力シート'!$C$35="適用","該当なし","")</f>
      </c>
      <c r="H18" s="301">
        <f>IF('入力シート'!$C$35="適用",0,"")</f>
      </c>
    </row>
    <row r="19" spans="1:8" ht="14.25" customHeight="1">
      <c r="A19" s="276"/>
      <c r="B19" s="279"/>
      <c r="C19" s="276"/>
      <c r="D19" s="282"/>
      <c r="E19" s="276"/>
      <c r="F19" s="198">
        <f>IF('入力シート'!C35="適用","技術者資格を証明する書類","")</f>
      </c>
      <c r="G19" s="299"/>
      <c r="H19" s="302"/>
    </row>
    <row r="20" spans="1:8" ht="151.5" customHeight="1">
      <c r="A20" s="276"/>
      <c r="B20" s="280"/>
      <c r="C20" s="277"/>
      <c r="D20" s="283"/>
      <c r="E20" s="277"/>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c>
      <c r="G20" s="300"/>
      <c r="H20" s="303"/>
    </row>
    <row r="21" spans="1:8" ht="58.5" customHeight="1">
      <c r="A21" s="276"/>
      <c r="B21" s="284" t="s">
        <v>116</v>
      </c>
      <c r="C21" s="284" t="str">
        <f>IF('入力シート'!C36="適用","配置予定技術者（入札公告に定める技術者）が有する資格","今回工事ではこの項目を適用しません。")</f>
        <v>今回工事ではこの項目を適用しません。</v>
      </c>
      <c r="D21" s="281" t="str">
        <f>IF('入力シート'!C36="適用","１号","不要")</f>
        <v>不要</v>
      </c>
      <c r="E21" s="270">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304">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276"/>
      <c r="B22" s="286"/>
      <c r="C22" s="286"/>
      <c r="D22" s="283"/>
      <c r="E22" s="277"/>
      <c r="F22" s="305"/>
      <c r="G22" s="142">
        <f>IF('入力シート'!$C$36="適用","監理技術者の配置を必要としない工事において、監理技術者資格者証を有する技術者を配置しない。","")</f>
      </c>
      <c r="H22" s="145">
        <f>IF('入力シート'!$C$36="適用",0,"")</f>
      </c>
    </row>
    <row r="23" spans="1:8" ht="62.25" customHeight="1">
      <c r="A23" s="276"/>
      <c r="B23" s="284" t="s">
        <v>121</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281" t="str">
        <f>IF('入力シート'!C37="適用","１号","不要")</f>
        <v>１号</v>
      </c>
      <c r="E23" s="270" t="str">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v>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v>
      </c>
      <c r="F23" s="293"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276"/>
      <c r="B24" s="285"/>
      <c r="C24" s="276" t="str">
        <f>IF('入力シート'!C37="適用","表彰部門："&amp;'入力シート'!E37,"")</f>
        <v>表彰部門：土木（土木・造園）</v>
      </c>
      <c r="D24" s="282"/>
      <c r="E24" s="276"/>
      <c r="F24" s="294"/>
      <c r="G24" s="298" t="str">
        <f>IF('入力シート'!$C$37="適用","受けていない。","")</f>
        <v>受けていない。</v>
      </c>
      <c r="H24" s="301">
        <f>IF('入力シート'!$C$37="適用",0,"")</f>
        <v>0</v>
      </c>
    </row>
    <row r="25" spans="1:8" ht="12.75" customHeight="1">
      <c r="A25" s="276"/>
      <c r="B25" s="286"/>
      <c r="C25" s="277"/>
      <c r="D25" s="283"/>
      <c r="E25" s="277"/>
      <c r="F25" s="295"/>
      <c r="G25" s="300"/>
      <c r="H25" s="303"/>
    </row>
    <row r="26" spans="1:8" s="134" customFormat="1" ht="70.5" customHeight="1">
      <c r="A26" s="276"/>
      <c r="B26" s="296" t="s">
        <v>248</v>
      </c>
      <c r="C26" s="296" t="str">
        <f>IF('入力シート'!C38="適用","若手技術者の配置・専任指導技術者の実績（※6）","今回工事ではこの項目を適用しません。")</f>
        <v>今回工事ではこの項目を適用しません。</v>
      </c>
      <c r="D26" s="307" t="str">
        <f>IF('入力シート'!C38="適用","１号","不要")</f>
        <v>不要</v>
      </c>
      <c r="E26" s="270">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0">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276"/>
      <c r="B27" s="297"/>
      <c r="C27" s="297"/>
      <c r="D27" s="308"/>
      <c r="E27" s="276"/>
      <c r="F27" s="311"/>
      <c r="G27" s="153">
        <f>IF('入力シート'!$C$38="適用","入札公告で定める技術者に若手技術者を配置しない。","")</f>
      </c>
      <c r="H27" s="145">
        <f>IF('入力シート'!$C$38="適用","0","")</f>
      </c>
    </row>
    <row r="28" spans="1:8" s="134" customFormat="1" ht="60" customHeight="1">
      <c r="A28" s="276"/>
      <c r="B28" s="297"/>
      <c r="C28" s="147">
        <f>IF('入力シート'!C38="適用","若手技術者：入札公告で定める技術者で評価の基準日（入札期間の最終日）において満年齢40歳未満の者。","")</f>
      </c>
      <c r="D28" s="308"/>
      <c r="E28" s="270">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0">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272">
        <f>IF('入力シート'!$C$38="適用","該当する評価項目の配点による。","")</f>
      </c>
    </row>
    <row r="29" spans="1:8" s="134" customFormat="1" ht="79.5" customHeight="1">
      <c r="A29" s="276"/>
      <c r="B29" s="306"/>
      <c r="C29" s="102">
        <f>IF('入力シート'!C38="適用","専任指導技術者：若手技術者を指導補助できる経験豊富な者。入札公告で定める技術者と同じ要件を所有している必要はありません。（※8）","")</f>
      </c>
      <c r="D29" s="309"/>
      <c r="E29" s="277"/>
      <c r="F29" s="311"/>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03"/>
    </row>
    <row r="30" spans="1:8" ht="40.5" customHeight="1">
      <c r="A30" s="276"/>
      <c r="B30" s="284" t="s">
        <v>52</v>
      </c>
      <c r="C30" s="284" t="str">
        <f>IF('入力シート'!C39="適用","品質管理マネジメントシステム(ISO9001)の取得の有無","今回工事ではこの項目を適用しません。")</f>
        <v>品質管理マネジメントシステム(ISO9001)の取得の有無</v>
      </c>
      <c r="D30" s="281" t="str">
        <f>IF('入力シート'!C39="適用","１号","不要")</f>
        <v>１号</v>
      </c>
      <c r="E30" s="270"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290"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276"/>
      <c r="B31" s="286"/>
      <c r="C31" s="286"/>
      <c r="D31" s="283"/>
      <c r="E31" s="277"/>
      <c r="F31" s="292"/>
      <c r="G31" s="142" t="str">
        <f>IF('入力シート'!$C$39="適用","登録していない。","")</f>
        <v>登録していない。</v>
      </c>
      <c r="H31" s="145">
        <f>IF('入力シート'!$C$39="適用",0,"")</f>
        <v>0</v>
      </c>
    </row>
    <row r="32" spans="1:8" ht="21.75" customHeight="1">
      <c r="A32" s="276"/>
      <c r="B32" s="296" t="s">
        <v>229</v>
      </c>
      <c r="C32" s="296" t="str">
        <f>IF('入力シート'!C48="適用","個別に設定","今回工事ではこの項目を適用しません。")</f>
        <v>今回工事ではこの項目を適用しません。</v>
      </c>
      <c r="D32" s="281"/>
      <c r="E32" s="312"/>
      <c r="F32" s="293"/>
      <c r="G32" s="141"/>
      <c r="H32" s="144">
        <f>IF('入力シート'!$C$48="適用",1,"")</f>
      </c>
    </row>
    <row r="33" spans="1:8" ht="21.75" customHeight="1">
      <c r="A33" s="277"/>
      <c r="B33" s="306"/>
      <c r="C33" s="306"/>
      <c r="D33" s="283"/>
      <c r="E33" s="313"/>
      <c r="F33" s="295"/>
      <c r="G33" s="142"/>
      <c r="H33" s="145">
        <f>IF('入力シート'!$C$48="適用",0,"")</f>
      </c>
    </row>
    <row r="34" spans="1:8" ht="43.5" customHeight="1">
      <c r="A34" s="270" t="s">
        <v>117</v>
      </c>
      <c r="B34" s="284" t="s">
        <v>238</v>
      </c>
      <c r="C34" s="101" t="str">
        <f>IF('入力シート'!C40="適用","建設業の許可における主たる営業所の所在地と工事施工場所の位置関係","今回工事ではこの項目を適用しません。")</f>
        <v>今回工事ではこの項目を適用しません。</v>
      </c>
      <c r="D34" s="281" t="str">
        <f>IF('入力シート'!C40="適用","１号","不要")</f>
        <v>不要</v>
      </c>
      <c r="E34" s="270">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34" s="290">
        <f>IF('入力シート'!C40="適用","主たる営業所の所在地を証明する書類（建設業の許可通知書の写し等）","")</f>
      </c>
      <c r="G34" s="141">
        <f>IF('入力シート'!$C$40="適用","工事施工場所と同一行政区内に建設業の許可における主たる営業所がある。","")</f>
      </c>
      <c r="H34" s="144">
        <f>IF('入力シート'!$C$40="適用",IF('入力シート'!$C$41="適用",4,2),"")</f>
      </c>
    </row>
    <row r="35" spans="1:8" ht="54.75" customHeight="1">
      <c r="A35" s="276"/>
      <c r="B35" s="286"/>
      <c r="C35" s="103">
        <f>IF('入力シート'!C40="適用","本項目における工事施工場所："&amp;'入力シート'!E40,"")</f>
      </c>
      <c r="D35" s="283"/>
      <c r="E35" s="277"/>
      <c r="F35" s="292"/>
      <c r="G35" s="142">
        <f>IF('入力シート'!$C$40="適用","上記以外","")</f>
      </c>
      <c r="H35" s="145">
        <f>IF('入力シート'!$C$40="適用",0,"")</f>
      </c>
    </row>
    <row r="36" spans="1:8" ht="38.25" customHeight="1">
      <c r="A36" s="276"/>
      <c r="B36" s="284" t="s">
        <v>236</v>
      </c>
      <c r="C36" s="284" t="str">
        <f>IF('入力シート'!C42="適用","横浜市災害協力事業者名簿登載の有無","今回工事ではこの項目を適用しません。")</f>
        <v>横浜市災害協力事業者名簿登載の有無</v>
      </c>
      <c r="D36" s="281" t="str">
        <f>IF('入力シート'!C42="適用","１号","不要")</f>
        <v>１号</v>
      </c>
      <c r="E36" s="270" t="str">
        <f>IF('入力シート'!C42="適用","平成26年度横浜市災害協力事業者名簿の登載の有無を記入してください。","")</f>
        <v>平成26年度横浜市災害協力事業者名簿の登載の有無を記入してください。</v>
      </c>
      <c r="F36" s="293"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276"/>
      <c r="B37" s="286"/>
      <c r="C37" s="286"/>
      <c r="D37" s="283"/>
      <c r="E37" s="277"/>
      <c r="F37" s="295"/>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276"/>
      <c r="B38" s="284" t="s">
        <v>237</v>
      </c>
      <c r="C38" s="284" t="str">
        <f>IF('入力シート'!C43="適用","環境マネジメントシステム(ISO14001)の取得の有無","今回工事ではこの項目を適用しません。")</f>
        <v>今回工事ではこの項目を適用しません。</v>
      </c>
      <c r="D38" s="281" t="str">
        <f>IF('入力シート'!C43="適用","１号","不要")</f>
        <v>不要</v>
      </c>
      <c r="E38" s="270">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290">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276"/>
      <c r="B39" s="286"/>
      <c r="C39" s="286"/>
      <c r="D39" s="283"/>
      <c r="E39" s="277"/>
      <c r="F39" s="292"/>
      <c r="G39" s="142">
        <f>IF('入力シート'!$C$43="適用","登録していない。","")</f>
      </c>
      <c r="H39" s="145">
        <f>IF('入力シート'!$C$43="適用",0,"")</f>
      </c>
    </row>
    <row r="40" spans="1:8" s="134" customFormat="1" ht="45.75" customHeight="1">
      <c r="A40" s="276"/>
      <c r="B40" s="296" t="s">
        <v>233</v>
      </c>
      <c r="C40" s="101" t="str">
        <f>IF('入力シート'!C44="適用","本工事における市内中小企業の活用状況（※7）","今回工事ではこの項目を適用しません。")</f>
        <v>今回工事ではこの項目を適用しません。</v>
      </c>
      <c r="D40" s="307" t="str">
        <f>IF('入力シート'!C44="適用","１号","不要")</f>
        <v>不要</v>
      </c>
      <c r="E40" s="270">
        <f>IF('入力シート'!C44="適用","本工事における下請負契約（一次）のうち、市内中小企業への発注割合の目標値を記入してください。なお、労務を伴うもののみを対象とします。","")</f>
      </c>
      <c r="F40" s="290">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276"/>
      <c r="B41" s="297"/>
      <c r="C41" s="297">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8"/>
      <c r="E41" s="276"/>
      <c r="F41" s="291"/>
      <c r="G41" s="139">
        <f>IF('入力シート'!$C$44="適用","市内中小企業の活用目標値が"&amp;'入力シート'!$E$45&amp;"％以上"&amp;'入力シート'!$E$44&amp;"％未満である。","")</f>
      </c>
      <c r="H41" s="143">
        <f>IF('入力シート'!$C$44="適用",2,"")</f>
      </c>
    </row>
    <row r="42" spans="1:8" s="134" customFormat="1" ht="51" customHeight="1">
      <c r="A42" s="276"/>
      <c r="B42" s="306"/>
      <c r="C42" s="306"/>
      <c r="D42" s="309"/>
      <c r="E42" s="104">
        <f>IF('入力シート'!C44="適用","市内中小企業の活用目標値＝［市内中小企業への一次下請金額］÷［一次下請全体額］…小数点以下切捨て","")</f>
      </c>
      <c r="F42" s="292"/>
      <c r="G42" s="142">
        <f>IF('入力シート'!$C$44="適用","市内中小企業の活用目標値が"&amp;'入力シート'!$E$45&amp;"％未満である。又は無記入である。","")</f>
      </c>
      <c r="H42" s="145">
        <f>IF('入力シート'!$C$44="適用",0,"")</f>
      </c>
    </row>
    <row r="43" spans="1:8" s="134" customFormat="1" ht="37.5" customHeight="1">
      <c r="A43" s="276"/>
      <c r="B43" s="296" t="s">
        <v>226</v>
      </c>
      <c r="C43" s="284" t="str">
        <f>IF('入力シート'!C46="適用","横浜型地域貢献企業の認定状況","今回工事ではこの項目を適用しません。")</f>
        <v>横浜型地域貢献企業の認定状況</v>
      </c>
      <c r="D43" s="307" t="str">
        <f>IF('入力シート'!C46="適用","１号","不要")</f>
        <v>１号</v>
      </c>
      <c r="E43" s="270" t="str">
        <f>IF('入力シート'!C46="適用","(公財)横浜企業経営支援財団の横浜型地域貢献企業の認定の有無を記入して下さい。","")</f>
        <v>(公財)横浜企業経営支援財団の横浜型地域貢献企業の認定の有無を記入して下さい。</v>
      </c>
      <c r="F43" s="304"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276"/>
      <c r="B44" s="306"/>
      <c r="C44" s="286"/>
      <c r="D44" s="309"/>
      <c r="E44" s="277"/>
      <c r="F44" s="305"/>
      <c r="G44" s="142" t="str">
        <f>IF('入力シート'!$C$46="適用","認定されていない。","")</f>
        <v>認定されていない。</v>
      </c>
      <c r="H44" s="145">
        <f>IF('入力シート'!$C$46="適用",0,"")</f>
        <v>0</v>
      </c>
    </row>
    <row r="45" spans="1:8" s="134" customFormat="1" ht="28.5" customHeight="1">
      <c r="A45" s="276"/>
      <c r="B45" s="296" t="s">
        <v>232</v>
      </c>
      <c r="C45" s="101" t="str">
        <f>IF('入力シート'!C47="適用","建設機械の保有状況","今回工事ではこの項目を適用しません。")</f>
        <v>建設機械の保有状況</v>
      </c>
      <c r="D45" s="307" t="str">
        <f>IF('入力シート'!C47="適用","１号","不要")</f>
        <v>１号</v>
      </c>
      <c r="E45" s="270"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304"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70" t="str">
        <f>IF('入力シート'!$C$47="適用","所有している又は長期（1年以上）の賃貸借契約中である。","")</f>
        <v>所有している又は長期（1年以上）の賃貸借契約中である。</v>
      </c>
      <c r="H45" s="272">
        <f>IF('入力シート'!$C$47="適用",1,"")</f>
        <v>1</v>
      </c>
    </row>
    <row r="46" spans="1:8" s="134" customFormat="1" ht="67.5" customHeight="1">
      <c r="A46" s="276"/>
      <c r="B46" s="297"/>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8"/>
      <c r="E46" s="276"/>
      <c r="F46" s="316"/>
      <c r="G46" s="271"/>
      <c r="H46" s="273"/>
    </row>
    <row r="47" spans="1:8" s="134" customFormat="1" ht="73.5" customHeight="1">
      <c r="A47" s="276"/>
      <c r="B47" s="30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309"/>
      <c r="E47" s="277"/>
      <c r="F47" s="305"/>
      <c r="G47" s="142" t="str">
        <f>IF('入力シート'!$C$47="適用","上記以外","")</f>
        <v>上記以外</v>
      </c>
      <c r="H47" s="145">
        <f>IF('入力シート'!$C$47="適用",0,"")</f>
        <v>0</v>
      </c>
    </row>
    <row r="48" spans="1:8" s="134" customFormat="1" ht="17.25" customHeight="1">
      <c r="A48" s="276"/>
      <c r="B48" s="296" t="s">
        <v>230</v>
      </c>
      <c r="C48" s="296" t="str">
        <f>IF('入力シート'!C49="適用","個別に設定","今回工事ではこの項目を適用しません。")</f>
        <v>今回工事ではこの項目を適用しません。</v>
      </c>
      <c r="D48" s="307"/>
      <c r="E48" s="318"/>
      <c r="F48" s="320"/>
      <c r="G48" s="146"/>
      <c r="H48" s="144">
        <f>IF('入力シート'!$C$49="適用",1,"")</f>
      </c>
    </row>
    <row r="49" spans="1:8" s="134" customFormat="1" ht="17.25" customHeight="1">
      <c r="A49" s="277"/>
      <c r="B49" s="306"/>
      <c r="C49" s="306"/>
      <c r="D49" s="309"/>
      <c r="E49" s="319"/>
      <c r="F49" s="321"/>
      <c r="G49" s="140"/>
      <c r="H49" s="145">
        <f>IF('入力シート'!$C$49="適用",0,"")</f>
      </c>
    </row>
    <row r="50" spans="1:8" s="134" customFormat="1" ht="19.5" customHeight="1">
      <c r="A50" s="322" t="s">
        <v>244</v>
      </c>
      <c r="B50" s="323"/>
      <c r="C50" s="296" t="str">
        <f>IF('入力シート'!C50="適用","本工事における低入札価格での入札状況","今回工事ではこの項目を適用しません。")</f>
        <v>本工事における低入札価格での入札状況</v>
      </c>
      <c r="D50" s="326"/>
      <c r="E50" s="328"/>
      <c r="F50" s="314"/>
      <c r="G50" s="141" t="str">
        <f>IF('入力シート'!$C$50="適用","入札価格が調査基準価格を下回る。","")</f>
        <v>入札価格が調査基準価格を下回る。</v>
      </c>
      <c r="H50" s="144">
        <f>IF('入力シート'!$C$50="適用",-5,"")</f>
        <v>-5</v>
      </c>
    </row>
    <row r="51" spans="1:8" s="134" customFormat="1" ht="17.25" customHeight="1">
      <c r="A51" s="324"/>
      <c r="B51" s="325"/>
      <c r="C51" s="306"/>
      <c r="D51" s="327"/>
      <c r="E51" s="329"/>
      <c r="F51" s="315"/>
      <c r="G51" s="142" t="str">
        <f>IF('入力シート'!$C$50="適用","下回らない。","")</f>
        <v>下回らない。</v>
      </c>
      <c r="H51" s="145">
        <f>IF('入力シート'!$C$50="適用",0,"")</f>
        <v>0</v>
      </c>
    </row>
    <row r="52" spans="1:8" ht="13.5">
      <c r="A52" s="333" t="s">
        <v>53</v>
      </c>
      <c r="B52" s="333"/>
      <c r="C52" s="333"/>
      <c r="D52" s="333"/>
      <c r="E52" s="333"/>
      <c r="F52" s="333"/>
      <c r="G52" s="333"/>
      <c r="H52" s="8">
        <f>SUM(H5,H9,H12,H15,H21,H23,H26,H30,H34,H32,H36,H38,H40,H43,H45,H48)</f>
        <v>16</v>
      </c>
    </row>
    <row r="53" ht="4.5" customHeight="1"/>
    <row r="54" spans="1:8" s="136" customFormat="1" ht="18.75" customHeight="1">
      <c r="A54" s="135" t="s">
        <v>151</v>
      </c>
      <c r="B54" s="317" t="s">
        <v>216</v>
      </c>
      <c r="C54" s="317"/>
      <c r="D54" s="317"/>
      <c r="E54" s="317"/>
      <c r="F54" s="317"/>
      <c r="G54" s="317"/>
      <c r="H54" s="317"/>
    </row>
    <row r="55" spans="1:8" s="136" customFormat="1" ht="18.75" customHeight="1">
      <c r="A55" s="135" t="s">
        <v>153</v>
      </c>
      <c r="B55" s="330" t="s">
        <v>328</v>
      </c>
      <c r="C55" s="330"/>
      <c r="D55" s="330"/>
      <c r="E55" s="330"/>
      <c r="F55" s="330"/>
      <c r="G55" s="330"/>
      <c r="H55" s="330"/>
    </row>
    <row r="56" spans="1:8" s="136" customFormat="1" ht="18.75" customHeight="1">
      <c r="A56" s="135" t="s">
        <v>217</v>
      </c>
      <c r="B56" s="330" t="s">
        <v>218</v>
      </c>
      <c r="C56" s="330"/>
      <c r="D56" s="330"/>
      <c r="E56" s="330"/>
      <c r="F56" s="330"/>
      <c r="G56" s="330"/>
      <c r="H56" s="330"/>
    </row>
    <row r="57" spans="1:8" s="136" customFormat="1" ht="18.75" customHeight="1">
      <c r="A57" s="135" t="s">
        <v>219</v>
      </c>
      <c r="B57" s="317" t="s">
        <v>220</v>
      </c>
      <c r="C57" s="330"/>
      <c r="D57" s="330"/>
      <c r="E57" s="330"/>
      <c r="F57" s="330"/>
      <c r="G57" s="330"/>
      <c r="H57" s="330"/>
    </row>
    <row r="58" spans="1:8" s="136" customFormat="1" ht="18.75" customHeight="1">
      <c r="A58" s="135"/>
      <c r="B58" s="330"/>
      <c r="C58" s="330"/>
      <c r="D58" s="330"/>
      <c r="E58" s="330"/>
      <c r="F58" s="330"/>
      <c r="G58" s="330"/>
      <c r="H58" s="330"/>
    </row>
    <row r="59" spans="1:8" s="136" customFormat="1" ht="9.75" customHeight="1">
      <c r="A59" s="135"/>
      <c r="B59" s="330"/>
      <c r="C59" s="330"/>
      <c r="D59" s="330"/>
      <c r="E59" s="330"/>
      <c r="F59" s="330"/>
      <c r="G59" s="330"/>
      <c r="H59" s="330"/>
    </row>
    <row r="60" spans="1:8" s="136" customFormat="1" ht="18.75" customHeight="1">
      <c r="A60" s="135" t="s">
        <v>221</v>
      </c>
      <c r="B60" s="317" t="s">
        <v>222</v>
      </c>
      <c r="C60" s="317"/>
      <c r="D60" s="317"/>
      <c r="E60" s="317"/>
      <c r="F60" s="317"/>
      <c r="G60" s="317"/>
      <c r="H60" s="317"/>
    </row>
    <row r="61" spans="1:8" s="136" customFormat="1" ht="18.75" customHeight="1">
      <c r="A61" s="135" t="s">
        <v>223</v>
      </c>
      <c r="B61" s="317" t="s">
        <v>224</v>
      </c>
      <c r="C61" s="317"/>
      <c r="D61" s="317"/>
      <c r="E61" s="317"/>
      <c r="F61" s="317"/>
      <c r="G61" s="317"/>
      <c r="H61" s="317"/>
    </row>
    <row r="62" spans="1:8" s="134" customFormat="1" ht="18.75" customHeight="1">
      <c r="A62" s="135" t="s">
        <v>225</v>
      </c>
      <c r="B62" s="317" t="s">
        <v>252</v>
      </c>
      <c r="C62" s="330"/>
      <c r="D62" s="330"/>
      <c r="E62" s="330"/>
      <c r="F62" s="330"/>
      <c r="G62" s="330"/>
      <c r="H62" s="330"/>
    </row>
    <row r="63" spans="1:8" s="134" customFormat="1" ht="18.75" customHeight="1">
      <c r="A63" s="135"/>
      <c r="B63" s="330"/>
      <c r="C63" s="330"/>
      <c r="D63" s="330"/>
      <c r="E63" s="330"/>
      <c r="F63" s="330"/>
      <c r="G63" s="330"/>
      <c r="H63" s="330"/>
    </row>
    <row r="64" spans="1:8" s="134" customFormat="1" ht="18.75" customHeight="1">
      <c r="A64" s="135" t="s">
        <v>292</v>
      </c>
      <c r="B64" s="317" t="s">
        <v>329</v>
      </c>
      <c r="C64" s="317"/>
      <c r="D64" s="317"/>
      <c r="E64" s="317"/>
      <c r="F64" s="317"/>
      <c r="G64" s="317"/>
      <c r="H64" s="317"/>
    </row>
    <row r="65" spans="1:8" s="134" customFormat="1" ht="18.75" customHeight="1">
      <c r="A65" s="135"/>
      <c r="B65" s="317"/>
      <c r="C65" s="317"/>
      <c r="D65" s="317"/>
      <c r="E65" s="317"/>
      <c r="F65" s="317"/>
      <c r="G65" s="317"/>
      <c r="H65" s="317"/>
    </row>
    <row r="66" spans="1:8" s="134" customFormat="1" ht="18.75" customHeight="1">
      <c r="A66" s="135"/>
      <c r="B66" s="317"/>
      <c r="C66" s="317"/>
      <c r="D66" s="317"/>
      <c r="E66" s="317"/>
      <c r="F66" s="317"/>
      <c r="G66" s="317"/>
      <c r="H66" s="317"/>
    </row>
    <row r="67" spans="1:8" s="134" customFormat="1" ht="18.75" customHeight="1">
      <c r="A67" s="135" t="s">
        <v>293</v>
      </c>
      <c r="B67" s="317" t="s">
        <v>294</v>
      </c>
      <c r="C67" s="317"/>
      <c r="D67" s="317"/>
      <c r="E67" s="317"/>
      <c r="F67" s="317"/>
      <c r="G67" s="317"/>
      <c r="H67" s="317"/>
    </row>
    <row r="68" spans="1:8" ht="7.5" customHeight="1">
      <c r="A68" s="331"/>
      <c r="B68" s="332"/>
      <c r="C68" s="332"/>
      <c r="D68" s="332"/>
      <c r="E68" s="332"/>
      <c r="F68" s="332"/>
      <c r="G68" s="332"/>
      <c r="H68" s="332"/>
    </row>
  </sheetData>
  <sheetProtection password="E7B6" sheet="1" formatCells="0" formatRows="0" insertRows="0"/>
  <mergeCells count="111">
    <mergeCell ref="B61:H61"/>
    <mergeCell ref="B62:H63"/>
    <mergeCell ref="B64:H66"/>
    <mergeCell ref="B67:H67"/>
    <mergeCell ref="A68:H68"/>
    <mergeCell ref="A52:G52"/>
    <mergeCell ref="B54:H54"/>
    <mergeCell ref="B55:H55"/>
    <mergeCell ref="B56:H56"/>
    <mergeCell ref="B57:H59"/>
    <mergeCell ref="B60:H60"/>
    <mergeCell ref="B48:B49"/>
    <mergeCell ref="C48:C49"/>
    <mergeCell ref="D48:D49"/>
    <mergeCell ref="E48:E49"/>
    <mergeCell ref="F48:F49"/>
    <mergeCell ref="A50:B51"/>
    <mergeCell ref="C50:C51"/>
    <mergeCell ref="D50:D51"/>
    <mergeCell ref="E50:E51"/>
    <mergeCell ref="F50:F51"/>
    <mergeCell ref="B43:B44"/>
    <mergeCell ref="C43:C44"/>
    <mergeCell ref="D43:D44"/>
    <mergeCell ref="E43:E44"/>
    <mergeCell ref="F43:F44"/>
    <mergeCell ref="B45:B47"/>
    <mergeCell ref="D45:D47"/>
    <mergeCell ref="E45:E47"/>
    <mergeCell ref="F45:F47"/>
    <mergeCell ref="B38:B39"/>
    <mergeCell ref="C38:C39"/>
    <mergeCell ref="D38:D39"/>
    <mergeCell ref="E38:E39"/>
    <mergeCell ref="F38:F39"/>
    <mergeCell ref="B40:B42"/>
    <mergeCell ref="D40:D42"/>
    <mergeCell ref="E40:E41"/>
    <mergeCell ref="F40:F42"/>
    <mergeCell ref="C41:C42"/>
    <mergeCell ref="A34:A49"/>
    <mergeCell ref="B34:B35"/>
    <mergeCell ref="D34:D35"/>
    <mergeCell ref="E34:E35"/>
    <mergeCell ref="F34:F35"/>
    <mergeCell ref="B36:B37"/>
    <mergeCell ref="C36:C37"/>
    <mergeCell ref="D36:D37"/>
    <mergeCell ref="E36:E37"/>
    <mergeCell ref="F36:F37"/>
    <mergeCell ref="B30:B31"/>
    <mergeCell ref="C30:C31"/>
    <mergeCell ref="D30:D31"/>
    <mergeCell ref="E30:E31"/>
    <mergeCell ref="F30:F31"/>
    <mergeCell ref="B32:B33"/>
    <mergeCell ref="C32:C33"/>
    <mergeCell ref="D32:D33"/>
    <mergeCell ref="E32:E33"/>
    <mergeCell ref="F32:F33"/>
    <mergeCell ref="G24:G25"/>
    <mergeCell ref="H24:H25"/>
    <mergeCell ref="B26:B29"/>
    <mergeCell ref="C26:C27"/>
    <mergeCell ref="D26:D29"/>
    <mergeCell ref="H28:H29"/>
    <mergeCell ref="F26:F27"/>
    <mergeCell ref="F28:F29"/>
    <mergeCell ref="E26:E27"/>
    <mergeCell ref="E28:E29"/>
    <mergeCell ref="B21:B22"/>
    <mergeCell ref="C21:C22"/>
    <mergeCell ref="D21:D22"/>
    <mergeCell ref="E21:E22"/>
    <mergeCell ref="F21:F22"/>
    <mergeCell ref="B23:B25"/>
    <mergeCell ref="D23:D25"/>
    <mergeCell ref="E23:E25"/>
    <mergeCell ref="F23:F25"/>
    <mergeCell ref="C24:C25"/>
    <mergeCell ref="G15:G16"/>
    <mergeCell ref="H15:H16"/>
    <mergeCell ref="C17:C20"/>
    <mergeCell ref="G18:G20"/>
    <mergeCell ref="H18:H20"/>
    <mergeCell ref="F16:F18"/>
    <mergeCell ref="B12:B14"/>
    <mergeCell ref="D12:D14"/>
    <mergeCell ref="E12:E14"/>
    <mergeCell ref="F12:F14"/>
    <mergeCell ref="C13:C14"/>
    <mergeCell ref="B15:B20"/>
    <mergeCell ref="C15:C16"/>
    <mergeCell ref="D15:D20"/>
    <mergeCell ref="E15:E20"/>
    <mergeCell ref="C6:C8"/>
    <mergeCell ref="F6:F8"/>
    <mergeCell ref="B9:B11"/>
    <mergeCell ref="D9:D11"/>
    <mergeCell ref="E9:E11"/>
    <mergeCell ref="F9:F11"/>
    <mergeCell ref="G45:G46"/>
    <mergeCell ref="H45:H46"/>
    <mergeCell ref="A1:H1"/>
    <mergeCell ref="A2:H2"/>
    <mergeCell ref="A5:A33"/>
    <mergeCell ref="B5:B8"/>
    <mergeCell ref="D5:D8"/>
    <mergeCell ref="E5:E8"/>
    <mergeCell ref="G5:G6"/>
    <mergeCell ref="H5:H6"/>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tabSelected="1"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61</v>
      </c>
    </row>
    <row r="2" spans="1:6" ht="12">
      <c r="A2" s="63" t="s">
        <v>13</v>
      </c>
      <c r="F2" s="65" t="str">
        <f>'入力シート'!E6</f>
        <v>平成○○年○○月○○日</v>
      </c>
    </row>
    <row r="3" ht="12">
      <c r="A3" s="63" t="s">
        <v>37</v>
      </c>
    </row>
    <row r="4" ht="12">
      <c r="A4" s="63" t="s">
        <v>38</v>
      </c>
    </row>
    <row r="5" ht="8.25" customHeight="1"/>
    <row r="6" spans="4:6" ht="12">
      <c r="D6" s="395" t="s">
        <v>11</v>
      </c>
      <c r="E6" s="395"/>
      <c r="F6" s="63" t="str">
        <f>'入力シート'!E11</f>
        <v>○○・□□建設共同企業体</v>
      </c>
    </row>
    <row r="7" spans="4:6" s="83" customFormat="1" ht="13.5">
      <c r="D7" s="396" t="s">
        <v>98</v>
      </c>
      <c r="E7" s="396"/>
      <c r="F7" s="68">
        <f>'入力シート'!E12</f>
        <v>56789</v>
      </c>
    </row>
    <row r="8" spans="4:6" ht="18" customHeight="1">
      <c r="D8" s="397" t="s">
        <v>74</v>
      </c>
      <c r="E8" s="66" t="s">
        <v>10</v>
      </c>
      <c r="F8" s="66" t="str">
        <f>'入力シート'!E9</f>
        <v>横浜市○区○○町○丁目○－○</v>
      </c>
    </row>
    <row r="9" spans="4:6" ht="18" customHeight="1">
      <c r="D9" s="397"/>
      <c r="E9" s="66" t="s">
        <v>9</v>
      </c>
      <c r="F9" s="66" t="str">
        <f>'入力シート'!E7</f>
        <v>株式会社○○○○○○</v>
      </c>
    </row>
    <row r="10" spans="4:6" ht="18" customHeight="1">
      <c r="D10" s="397"/>
      <c r="E10" s="66" t="s">
        <v>8</v>
      </c>
      <c r="F10" s="67" t="str">
        <f>'入力シート'!E10</f>
        <v>代表取締役　○○　○○</v>
      </c>
    </row>
    <row r="11" spans="4:6" ht="12">
      <c r="D11" s="397"/>
      <c r="E11" s="66" t="s">
        <v>15</v>
      </c>
      <c r="F11" s="68">
        <f>'入力シート'!E8</f>
        <v>12345</v>
      </c>
    </row>
    <row r="12" ht="9" customHeight="1"/>
    <row r="13" spans="1:6" ht="17.25">
      <c r="A13" s="398" t="s">
        <v>87</v>
      </c>
      <c r="B13" s="398"/>
      <c r="C13" s="398"/>
      <c r="D13" s="398"/>
      <c r="E13" s="398"/>
      <c r="F13" s="398"/>
    </row>
    <row r="14" spans="1:6" ht="8.25" customHeight="1">
      <c r="A14" s="74"/>
      <c r="B14" s="74"/>
      <c r="C14" s="74"/>
      <c r="D14" s="74"/>
      <c r="E14" s="74"/>
      <c r="F14" s="74"/>
    </row>
    <row r="15" spans="1:7" ht="18.75" customHeight="1">
      <c r="A15" s="74" t="s">
        <v>75</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南部処理区蒔田地区下水道再整備工事（その26）</v>
      </c>
      <c r="D17" s="70"/>
      <c r="E17" s="70"/>
      <c r="F17" s="71"/>
      <c r="G17" s="66"/>
    </row>
    <row r="18" spans="1:7" ht="5.25" customHeight="1">
      <c r="A18" s="167"/>
      <c r="B18" s="167"/>
      <c r="C18" s="72"/>
      <c r="D18" s="72"/>
      <c r="E18" s="72"/>
      <c r="F18" s="73"/>
      <c r="G18" s="66"/>
    </row>
    <row r="19" spans="1:6" ht="15.75" customHeight="1">
      <c r="A19" s="354" t="s">
        <v>291</v>
      </c>
      <c r="B19" s="354"/>
      <c r="C19" s="354"/>
      <c r="D19" s="354"/>
      <c r="E19" s="354"/>
      <c r="F19" s="354"/>
    </row>
    <row r="20" spans="1:6" ht="17.25" customHeight="1">
      <c r="A20" s="196" t="s">
        <v>0</v>
      </c>
      <c r="B20" s="197" t="s">
        <v>72</v>
      </c>
      <c r="C20" s="337" t="s">
        <v>76</v>
      </c>
      <c r="D20" s="337"/>
      <c r="E20" s="337"/>
      <c r="F20" s="195" t="s">
        <v>284</v>
      </c>
    </row>
    <row r="21" spans="1:6" ht="33" customHeight="1">
      <c r="A21" s="355" t="s">
        <v>3</v>
      </c>
      <c r="B21" s="369" t="str">
        <f>'入力シート'!C32</f>
        <v>不適用</v>
      </c>
      <c r="C21" s="62">
        <f>IF('入力シート'!$C$32="適用","同種工事","")</f>
      </c>
      <c r="D21" s="348">
        <f>IF('入力シート'!$C$32="適用",'入力シート'!E32,"")</f>
      </c>
      <c r="E21" s="349"/>
      <c r="F21" s="208">
        <f>IF('入力シート'!$C$32="適用","変更不可","")</f>
      </c>
    </row>
    <row r="22" spans="1:6" ht="48" customHeight="1">
      <c r="A22" s="386"/>
      <c r="B22" s="369"/>
      <c r="C22" s="62">
        <f>IF('入力シート'!$C$32="適用","工事名","")</f>
      </c>
      <c r="D22" s="342"/>
      <c r="E22" s="346"/>
      <c r="F22" s="399">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6"/>
      <c r="B23" s="369"/>
      <c r="C23" s="173">
        <f>IF('入力シート'!$C$32="適用","契約金額(税込み)","")</f>
      </c>
      <c r="D23" s="342"/>
      <c r="E23" s="346"/>
      <c r="F23" s="400"/>
    </row>
    <row r="24" spans="1:6" ht="28.5" customHeight="1">
      <c r="A24" s="356"/>
      <c r="B24" s="369"/>
      <c r="C24" s="62">
        <f>IF('入力シート'!$C$32="適用","添付資料","")</f>
      </c>
      <c r="D24" s="402"/>
      <c r="E24" s="403"/>
      <c r="F24" s="401"/>
    </row>
    <row r="25" spans="1:6" ht="13.5" customHeight="1">
      <c r="A25" s="345" t="s">
        <v>92</v>
      </c>
      <c r="B25" s="369" t="str">
        <f>'入力シート'!C33</f>
        <v>適用</v>
      </c>
      <c r="C25" s="62" t="str">
        <f>IF('入力シート'!$C$33="適用","同一登録工種","")</f>
        <v>同一登録工種</v>
      </c>
      <c r="D25" s="389" t="str">
        <f>IF('入力シート'!$C$33="適用",'入力シート'!E33,"")</f>
        <v>土木</v>
      </c>
      <c r="E25" s="390"/>
      <c r="F25" s="208" t="str">
        <f>IF('入力シート'!$C$33="適用","変更不可","")</f>
        <v>変更不可</v>
      </c>
    </row>
    <row r="26" spans="1:6" ht="12">
      <c r="A26" s="345"/>
      <c r="B26" s="369"/>
      <c r="C26" s="193" t="str">
        <f>IF('入力シート'!$C$33="適用","評価申請（工事１）","")</f>
        <v>評価申請（工事１）</v>
      </c>
      <c r="D26" s="192"/>
      <c r="E26" s="380" t="str">
        <f>IF('入力シート'!$C$33="適用","［する、しない］　のどちらかを記入してください。工事件名は記入不要です。","")</f>
        <v>［する、しない］　のどちらかを記入してください。工事件名は記入不要です。</v>
      </c>
      <c r="F26" s="381"/>
    </row>
    <row r="27" spans="1:6" ht="12">
      <c r="A27" s="345"/>
      <c r="B27" s="369"/>
      <c r="C27" s="62" t="str">
        <f>IF('入力シート'!$C$33="適用","添付資料","")</f>
        <v>添付資料</v>
      </c>
      <c r="D27" s="370" t="str">
        <f>IF('入力シート'!$C$33="適用","工事1の工事完成検査結果通知書の写し","")</f>
        <v>工事1の工事完成検査結果通知書の写し</v>
      </c>
      <c r="E27" s="371"/>
      <c r="F27" s="208" t="str">
        <f>IF('入力シート'!$C$33="適用","変更不可","")</f>
        <v>変更不可</v>
      </c>
    </row>
    <row r="28" spans="1:6" ht="12">
      <c r="A28" s="345"/>
      <c r="B28" s="369"/>
      <c r="C28" s="223" t="str">
        <f>IF('入力シート'!$C$33="適用","評価申請（工事2）","")</f>
        <v>評価申請（工事2）</v>
      </c>
      <c r="D28" s="192"/>
      <c r="E28" s="380" t="str">
        <f>IF('入力シート'!$C$33="適用","［する、しない］　のどちらかを記入してください。工事件名は記入不要です。","")</f>
        <v>［する、しない］　のどちらかを記入してください。工事件名は記入不要です。</v>
      </c>
      <c r="F28" s="381"/>
    </row>
    <row r="29" spans="1:6" ht="12">
      <c r="A29" s="345"/>
      <c r="B29" s="369"/>
      <c r="C29" s="62" t="str">
        <f>IF('入力シート'!$C$33="適用","添付資料","")</f>
        <v>添付資料</v>
      </c>
      <c r="D29" s="370" t="str">
        <f>IF('入力シート'!$C$33="適用","工事2の工事完成検査結果通知書の写し","")</f>
        <v>工事2の工事完成検査結果通知書の写し</v>
      </c>
      <c r="E29" s="371"/>
      <c r="F29" s="208" t="str">
        <f>IF('入力シート'!$C$33="適用","変更不可","")</f>
        <v>変更不可</v>
      </c>
    </row>
    <row r="30" spans="1:6" ht="14.25" customHeight="1">
      <c r="A30" s="375" t="s">
        <v>122</v>
      </c>
      <c r="B30" s="338" t="str">
        <f>'入力シート'!C34</f>
        <v>適用</v>
      </c>
      <c r="C30" s="62" t="str">
        <f>IF('入力シート'!$C$34="適用","部門","")</f>
        <v>部門</v>
      </c>
      <c r="D30" s="370" t="str">
        <f>IF('入力シート'!$C$34="適用",'入力シート'!E34,"")</f>
        <v>土木（土木・造園）</v>
      </c>
      <c r="E30" s="371"/>
      <c r="F30" s="208" t="str">
        <f>IF('入力シート'!$C$34="適用","変更不可","")</f>
        <v>変更不可</v>
      </c>
    </row>
    <row r="31" spans="1:6" ht="14.25" customHeight="1">
      <c r="A31" s="376"/>
      <c r="B31" s="364"/>
      <c r="C31" s="391" t="str">
        <f>IF('入力シート'!$C$34="適用","表彰年度","")</f>
        <v>表彰年度</v>
      </c>
      <c r="D31" s="62" t="str">
        <f>IF('入力シート'!$C$34="適用","表彰１","")</f>
        <v>表彰１</v>
      </c>
      <c r="E31" s="169"/>
      <c r="F31" s="170"/>
    </row>
    <row r="32" spans="1:6" ht="14.25" customHeight="1">
      <c r="A32" s="377"/>
      <c r="B32" s="339"/>
      <c r="C32" s="391" t="str">
        <f>IF('入力シート'!$C$34="適用","部門","")</f>
        <v>部門</v>
      </c>
      <c r="D32" s="62" t="str">
        <f>IF('入力シート'!$C$34="適用","表彰２","")</f>
        <v>表彰２</v>
      </c>
      <c r="E32" s="169"/>
      <c r="F32" s="171"/>
    </row>
    <row r="33" spans="1:6" ht="24.75" customHeight="1">
      <c r="A33" s="345" t="s">
        <v>93</v>
      </c>
      <c r="B33" s="338" t="str">
        <f>'入力シート'!C35</f>
        <v>不適用</v>
      </c>
      <c r="C33" s="62">
        <f>IF('入力シート'!$C$35="適用","同種工事","")</f>
      </c>
      <c r="D33" s="348">
        <f>IF('入力シート'!$C$35="適用",'入力シート'!E35,"")</f>
      </c>
      <c r="E33" s="349"/>
      <c r="F33" s="208">
        <f>IF('入力シート'!$C$35="適用","変更不可","")</f>
      </c>
    </row>
    <row r="34" spans="1:6" ht="24.75" customHeight="1">
      <c r="A34" s="345"/>
      <c r="B34" s="364"/>
      <c r="C34" s="62">
        <f>IF('入力シート'!$C$35="適用","技術者氏名","")</f>
      </c>
      <c r="D34" s="365">
        <f>IF('入力シート'!$C$35="適用",C75&amp;B79,"")</f>
      </c>
      <c r="E34" s="366"/>
      <c r="F34" s="133">
        <f>IF('入力シート'!$C$35="適用","評価を希望する場合は「☆配置予定技術者氏名等記入欄」に氏名を記入してください。","")</f>
      </c>
    </row>
    <row r="35" spans="1:6" ht="31.5" customHeight="1">
      <c r="A35" s="345"/>
      <c r="B35" s="364"/>
      <c r="C35" s="62">
        <f>IF('入力シート'!$C$35="適用","工事名","")</f>
      </c>
      <c r="D35" s="346"/>
      <c r="E35" s="347"/>
      <c r="F35" s="36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45"/>
      <c r="B36" s="364"/>
      <c r="C36" s="174">
        <f>IF('入力シート'!$C$35="適用","契約金額(税込み)","")</f>
      </c>
      <c r="D36" s="346"/>
      <c r="E36" s="347"/>
      <c r="F36" s="361"/>
    </row>
    <row r="37" spans="1:6" ht="54.75" customHeight="1">
      <c r="A37" s="345"/>
      <c r="B37" s="364"/>
      <c r="C37" s="174">
        <f>IF('入力シート'!$C$35="適用","添付資料","")</f>
      </c>
      <c r="D37" s="346"/>
      <c r="E37" s="347"/>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45"/>
      <c r="B38" s="364"/>
      <c r="C38" s="61">
        <f>IF('入力シート'!$C$35="適用","専任指導技術者での評価","")</f>
      </c>
      <c r="D38" s="192"/>
      <c r="E38" s="340">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341"/>
    </row>
    <row r="39" spans="1:6" ht="33" customHeight="1">
      <c r="A39" s="345"/>
      <c r="B39" s="339"/>
      <c r="C39" s="61">
        <f>IF('入力シート'!$C$35="適用","専任指導技術者氏名","")</f>
      </c>
      <c r="D39" s="201">
        <f>IF('入力シート'!$C$35="適用",IF(D38="する",D52,""),"")</f>
      </c>
      <c r="E39" s="340">
        <f>IF(AND('入力シート'!$C$35="適用",'入力シート'!$C$38="適用"),"専任指導技術者の実績で評価を希望する場合は評価項目「若手技術者の育成」にて「専任指導技術者の追加配置」を「する」にしてください。","")</f>
      </c>
      <c r="F39" s="341"/>
    </row>
    <row r="40" spans="1:7" ht="46.5" customHeight="1">
      <c r="A40" s="345" t="s">
        <v>324</v>
      </c>
      <c r="B40" s="362" t="str">
        <f>'入力シート'!C36</f>
        <v>不適用</v>
      </c>
      <c r="C40" s="223">
        <f>IF('入力シート'!$C$36="適用","主任技術者の配置が必要な工事に監理技術者を配置する","")</f>
      </c>
      <c r="D40" s="199"/>
      <c r="E40" s="350">
        <f>IF('入力シート'!$C$36="適用","［する、しない］　のどちらかを記入してください。「する」の場合、「☆配置予定技術者氏名等記入欄」にその者の氏名を記入してください。","")</f>
      </c>
      <c r="F40" s="351"/>
      <c r="G40" s="182"/>
    </row>
    <row r="41" spans="1:7" ht="24" customHeight="1">
      <c r="A41" s="345"/>
      <c r="B41" s="362"/>
      <c r="C41" s="62">
        <f>IF('入力シート'!$C$36="適用","技術者氏名","")</f>
      </c>
      <c r="D41" s="365">
        <f>IF('入力シート'!$C$36="適用",IF(D40="する",C75&amp;B79,""),"")</f>
      </c>
      <c r="E41" s="366"/>
      <c r="F41" s="133">
        <f>IF('入力シート'!$C$36="適用","評価を希望する場合は「☆配置予定技術者氏名等記入欄」に氏名を記入してください。","")</f>
      </c>
      <c r="G41" s="182"/>
    </row>
    <row r="42" spans="1:7" ht="18" customHeight="1">
      <c r="A42" s="345"/>
      <c r="B42" s="363"/>
      <c r="C42" s="137">
        <f>IF('入力シート'!$C$36="適用","添付資料","")</f>
      </c>
      <c r="D42" s="369">
        <f>IF('入力シート'!$C$36="適用","監理技術者証及び監理技術者講習修了証の写し","")</f>
      </c>
      <c r="E42" s="369"/>
      <c r="F42" s="208">
        <f>IF('入力シート'!$C$36="適用","変更不可","")</f>
      </c>
      <c r="G42" s="182"/>
    </row>
    <row r="43" spans="1:6" ht="14.25" customHeight="1">
      <c r="A43" s="345" t="s">
        <v>123</v>
      </c>
      <c r="B43" s="338" t="str">
        <f>'入力シート'!C37</f>
        <v>適用</v>
      </c>
      <c r="C43" s="62" t="str">
        <f>IF('入力シート'!$C$37="適用","部門","")</f>
        <v>部門</v>
      </c>
      <c r="D43" s="370" t="str">
        <f>IF('入力シート'!$C$37="適用",'入力シート'!E37,"")</f>
        <v>土木（土木・造園）</v>
      </c>
      <c r="E43" s="371"/>
      <c r="F43" s="208" t="str">
        <f>IF('入力シート'!$C$37="適用","変更不可","")</f>
        <v>変更不可</v>
      </c>
    </row>
    <row r="44" spans="1:6" ht="14.25" customHeight="1">
      <c r="A44" s="345"/>
      <c r="B44" s="364"/>
      <c r="C44" s="62" t="str">
        <f>IF('入力シート'!$C$37="適用","表彰年度","")</f>
        <v>表彰年度</v>
      </c>
      <c r="D44" s="194"/>
      <c r="E44" s="374"/>
      <c r="F44" s="374"/>
    </row>
    <row r="45" spans="1:6" ht="14.25" customHeight="1">
      <c r="A45" s="345"/>
      <c r="B45" s="364"/>
      <c r="C45" s="357" t="str">
        <f>IF('入力シート'!$C$37="適用","現場代理人氏名","")</f>
        <v>現場代理人氏名</v>
      </c>
      <c r="D45" s="372">
        <f>IF('入力シート'!$C$37="適用",C95,"")</f>
        <v>0</v>
      </c>
      <c r="E45" s="367" t="str">
        <f>IF('入力シート'!$C$37="適用","評価を希望する場合は「☆配置予定現場代理人氏名記入欄」に氏名を記入してください。","")</f>
        <v>評価を希望する場合は「☆配置予定現場代理人氏名記入欄」に氏名を記入してください。</v>
      </c>
      <c r="F45" s="368"/>
    </row>
    <row r="46" spans="1:6" ht="48" customHeight="1">
      <c r="A46" s="345"/>
      <c r="B46" s="364"/>
      <c r="C46" s="358"/>
      <c r="D46" s="373"/>
      <c r="E46" s="411">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412"/>
    </row>
    <row r="47" spans="1:6" ht="39.75" customHeight="1">
      <c r="A47" s="345"/>
      <c r="B47" s="364"/>
      <c r="C47" s="61" t="str">
        <f>IF('入力シート'!$C$37="適用","専任指導技術者での評価","")</f>
        <v>専任指導技術者での評価</v>
      </c>
      <c r="D47" s="192"/>
      <c r="E47" s="384"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84"/>
    </row>
    <row r="48" spans="1:6" ht="32.25" customHeight="1">
      <c r="A48" s="345"/>
      <c r="B48" s="339"/>
      <c r="C48" s="61" t="str">
        <f>IF('入力シート'!$C$37="適用","専任指導技術者氏名","")</f>
        <v>専任指導技術者氏名</v>
      </c>
      <c r="D48" s="201">
        <f>IF('入力シート'!$C$37="適用",IF(D47="する",D52,""),"")</f>
      </c>
      <c r="E48" s="340">
        <f>IF(AND('入力シート'!$C$37="適用",'入力シート'!$C$38="適用"),"専任指導技術者の実績で評価を希望する場合は評価項目「若手技術者の育成」にて「専任指導技術者の追加配置」を「する」にしてください。","")</f>
      </c>
      <c r="F48" s="341"/>
    </row>
    <row r="49" spans="1:6" ht="39.75" customHeight="1">
      <c r="A49" s="383" t="s">
        <v>235</v>
      </c>
      <c r="B49" s="338" t="str">
        <f>'入力シート'!C38</f>
        <v>不適用</v>
      </c>
      <c r="C49" s="138">
        <f>IF('入力シート'!$C$38="適用","若手技術者の配置","")</f>
      </c>
      <c r="D49" s="192"/>
      <c r="E49" s="359">
        <f>IF('入力シート'!$C$38="適用","［する、しない］　のどちらかを記入してください。「する」の場合、「☆配置予定技術者氏名等記入欄」にその者の氏名等を記入してください(「若手技術者」の定義を必ずご確認ください）。","")</f>
      </c>
      <c r="F49" s="359"/>
    </row>
    <row r="50" spans="1:6" ht="30.75" customHeight="1">
      <c r="A50" s="406"/>
      <c r="B50" s="364"/>
      <c r="C50" s="138">
        <f>IF('入力シート'!$C$38="適用","若手技術者氏名","")</f>
      </c>
      <c r="D50" s="365">
        <f>IF('入力シート'!$C$38="適用",IF(D49="する",C75&amp;B79,""),"")</f>
      </c>
      <c r="E50" s="366"/>
      <c r="F50" s="133">
        <f>IF('入力シート'!$C$38="適用","「☆配置予定技術者氏名等記入欄」に氏名を記入し条件が揃うと自動的に表示されます。","")</f>
      </c>
    </row>
    <row r="51" spans="1:6" ht="30.75" customHeight="1">
      <c r="A51" s="406"/>
      <c r="B51" s="364"/>
      <c r="C51" s="138">
        <f>IF('入力シート'!$C$38="適用","専任指導技術者の追加配置","")</f>
      </c>
      <c r="D51" s="192"/>
      <c r="E51" s="359">
        <f>IF('入力シート'!$C$38="適用","［する、しない］　のどちらかを記入してください。「する」の場合、「☆専任指導技術者氏名等記入欄」にその者の氏名を記入してください。","")</f>
      </c>
      <c r="F51" s="359"/>
    </row>
    <row r="52" spans="1:8" ht="27.75" customHeight="1">
      <c r="A52" s="406"/>
      <c r="B52" s="364"/>
      <c r="C52" s="207">
        <f>IF('入力シート'!$C$38="適用","専任指導技術者氏名","")</f>
      </c>
      <c r="D52" s="365">
        <f>IF('入力シート'!$C$38="適用",IF(AND(D51="する",D49="する"),C90,""),"")</f>
      </c>
      <c r="E52" s="366"/>
      <c r="F52" s="133">
        <f>IF('入力シート'!$C$38="適用","「☆専任指導技術者氏名記入欄」に氏名を記入し条件が揃うと自動的に表示されます。","")</f>
      </c>
      <c r="H52" s="166"/>
    </row>
    <row r="53" spans="1:6" ht="20.25" customHeight="1">
      <c r="A53" s="345" t="s">
        <v>94</v>
      </c>
      <c r="B53" s="338" t="str">
        <f>'入力シート'!C39</f>
        <v>適用</v>
      </c>
      <c r="C53" s="133" t="str">
        <f>IF('入力シート'!$C$39="適用","ISO9001の登録","")</f>
        <v>ISO9001の登録</v>
      </c>
      <c r="D53" s="346"/>
      <c r="E53" s="347"/>
      <c r="F53" s="209" t="str">
        <f>IF('入力シート'!$C$39="適用","［有、無］　のどちらかを記入してください。","")</f>
        <v>［有、無］　のどちらかを記入してください。</v>
      </c>
    </row>
    <row r="54" spans="1:6" ht="20.25" customHeight="1">
      <c r="A54" s="345"/>
      <c r="B54" s="339"/>
      <c r="C54" s="61" t="str">
        <f>IF('入力シート'!$C$39="適用","添付書類","")</f>
        <v>添付書類</v>
      </c>
      <c r="D54" s="343" t="str">
        <f>IF('入力シート'!$C$39="適用","登録証の写し及び登録範囲が確認できる付属書等の写し","")</f>
        <v>登録証の写し及び登録範囲が確認できる付属書等の写し</v>
      </c>
      <c r="E54" s="344"/>
      <c r="F54" s="208" t="str">
        <f>IF('入力シート'!$C$39="適用","変更不可","")</f>
        <v>変更不可</v>
      </c>
    </row>
    <row r="55" spans="1:6" ht="18" customHeight="1">
      <c r="A55" s="345" t="s">
        <v>238</v>
      </c>
      <c r="B55" s="338" t="str">
        <f>'入力シート'!C40</f>
        <v>不適用</v>
      </c>
      <c r="C55" s="61">
        <f>IF('入力シート'!$C$40="適用","工事施工場所","")</f>
      </c>
      <c r="D55" s="340">
        <f>IF('入力シート'!$C$40="適用",'入力シート'!E40,"")</f>
      </c>
      <c r="E55" s="341"/>
      <c r="F55" s="208">
        <f>IF('入力シート'!$C$40="適用","変更不可","")</f>
      </c>
    </row>
    <row r="56" spans="1:6" ht="22.5" customHeight="1">
      <c r="A56" s="345"/>
      <c r="B56" s="364"/>
      <c r="C56" s="150">
        <f>IF('入力シート'!$C$40="適用","主たる営業所の所在地","")</f>
      </c>
      <c r="D56" s="342"/>
      <c r="E56" s="342"/>
      <c r="F56" s="61"/>
    </row>
    <row r="57" spans="1:6" ht="18" customHeight="1">
      <c r="A57" s="345"/>
      <c r="B57" s="339"/>
      <c r="C57" s="61">
        <f>IF('入力シート'!$C$40="適用","添付資料","")</f>
      </c>
      <c r="D57" s="342"/>
      <c r="E57" s="342"/>
      <c r="F57" s="61">
        <f>IF('入力シート'!$C$40="適用","添付する資料名を記入してください。","")</f>
      </c>
    </row>
    <row r="58" spans="1:6" ht="29.25" customHeight="1">
      <c r="A58" s="133" t="s">
        <v>239</v>
      </c>
      <c r="B58" s="172" t="str">
        <f>'入力シート'!C42</f>
        <v>適用</v>
      </c>
      <c r="C58" s="193" t="str">
        <f>IF('入力シート'!$C$42="適用","横浜市災害協力事業者名簿の登載","")</f>
        <v>横浜市災害協力事業者名簿の登載</v>
      </c>
      <c r="D58" s="346"/>
      <c r="E58" s="347"/>
      <c r="F58" s="209" t="str">
        <f>IF('入力シート'!$C$42="適用","［有、無］　のどちらかを記入してください。","")</f>
        <v>［有、無］　のどちらかを記入してください。</v>
      </c>
    </row>
    <row r="59" spans="1:6" ht="24.75" customHeight="1">
      <c r="A59" s="345" t="s">
        <v>237</v>
      </c>
      <c r="B59" s="338" t="str">
        <f>'入力シート'!C43</f>
        <v>不適用</v>
      </c>
      <c r="C59" s="133">
        <f>IF('入力シート'!$C$43="適用","ISO14001の登録","")</f>
      </c>
      <c r="D59" s="346"/>
      <c r="E59" s="347"/>
      <c r="F59" s="209">
        <f>IF('入力シート'!$C$43="適用","［有、無］　のどちらかを記入してください。","")</f>
      </c>
    </row>
    <row r="60" spans="1:6" ht="18.75" customHeight="1">
      <c r="A60" s="345"/>
      <c r="B60" s="339"/>
      <c r="C60" s="61">
        <f>IF('入力シート'!$C$43="適用","添付書類","")</f>
      </c>
      <c r="D60" s="343">
        <f>IF('入力シート'!$C$43="適用","登録証の写し及び登録範囲が確認できる付属書等の写し","")</f>
      </c>
      <c r="E60" s="344"/>
      <c r="F60" s="208">
        <f>IF('入力シート'!$C$43="適用","変更不可","")</f>
      </c>
    </row>
    <row r="61" spans="1:6" ht="31.5" customHeight="1">
      <c r="A61" s="137" t="s">
        <v>240</v>
      </c>
      <c r="B61" s="172" t="str">
        <f>'入力シート'!C44</f>
        <v>不適用</v>
      </c>
      <c r="C61" s="137">
        <f>IF('入力シート'!$C$44="適用","市内中小企業の活用目標値(％)","")</f>
      </c>
      <c r="D61" s="346"/>
      <c r="E61" s="382"/>
      <c r="F61" s="61">
        <f>IF('入力シート'!$C$44="適用","目標値（％）を整数で記入してください。","")</f>
      </c>
    </row>
    <row r="62" spans="1:6" ht="27" customHeight="1">
      <c r="A62" s="355" t="s">
        <v>226</v>
      </c>
      <c r="B62" s="338" t="str">
        <f>'入力シート'!C46</f>
        <v>適用</v>
      </c>
      <c r="C62" s="137" t="str">
        <f>IF('入力シート'!$C$46="適用","横浜型地域貢献企業の認定","")</f>
        <v>横浜型地域貢献企業の認定</v>
      </c>
      <c r="D62" s="346"/>
      <c r="E62" s="347"/>
      <c r="F62" s="209" t="str">
        <f>IF('入力シート'!$C$46="適用","［有、無］　のどちらかを記入してください。","")</f>
        <v>［有、無］　のどちらかを記入してください。</v>
      </c>
    </row>
    <row r="63" spans="1:6" ht="18" customHeight="1">
      <c r="A63" s="356"/>
      <c r="B63" s="339"/>
      <c r="C63" s="133" t="str">
        <f>IF('入力シート'!$C$46="適用","添付書類","")</f>
        <v>添付書類</v>
      </c>
      <c r="D63" s="343" t="str">
        <f>IF('入力シート'!$C$46="適用","認定証の写し","")</f>
        <v>認定証の写し</v>
      </c>
      <c r="E63" s="344"/>
      <c r="F63" s="208" t="str">
        <f>IF('入力シート'!$C$46="適用","変更不可","")</f>
        <v>変更不可</v>
      </c>
    </row>
    <row r="64" spans="1:6" ht="18.75" customHeight="1">
      <c r="A64" s="392" t="s">
        <v>241</v>
      </c>
      <c r="B64" s="338" t="str">
        <f>'入力シート'!C47</f>
        <v>適用</v>
      </c>
      <c r="C64" s="224" t="str">
        <f>IF('入力シート'!$C$47="適用","保有する建設機械","")</f>
        <v>保有する建設機械</v>
      </c>
      <c r="D64" s="342"/>
      <c r="E64" s="342"/>
      <c r="F64" s="168" t="str">
        <f>IF('入力シート'!$C$47="適用","1台のみ記入してください。","")</f>
        <v>1台のみ記入してください。</v>
      </c>
    </row>
    <row r="65" spans="1:6" ht="17.25" customHeight="1">
      <c r="A65" s="393"/>
      <c r="B65" s="364"/>
      <c r="C65" s="383" t="str">
        <f>IF('入力シート'!$C$47="適用","添付書類","")</f>
        <v>添付書類</v>
      </c>
      <c r="D65" s="402"/>
      <c r="E65" s="407"/>
      <c r="F65" s="168" t="str">
        <f>IF('入力シート'!$C$47="適用","添付する資料名を記入してください。","")</f>
        <v>添付する資料名を記入してください。</v>
      </c>
    </row>
    <row r="66" spans="1:6" ht="29.25" customHeight="1">
      <c r="A66" s="394"/>
      <c r="B66" s="339"/>
      <c r="C66" s="384"/>
      <c r="D66" s="370" t="str">
        <f>IF('入力シート'!$C$47="適用","当該建設機械の写真","")</f>
        <v>当該建設機械の写真</v>
      </c>
      <c r="E66" s="371"/>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4"/>
      <c r="B68" s="354"/>
      <c r="C68" s="354"/>
      <c r="D68" s="354"/>
      <c r="E68" s="354"/>
      <c r="F68" s="354"/>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326</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6" t="s">
        <v>321</v>
      </c>
      <c r="B74" s="337"/>
      <c r="C74" s="337"/>
      <c r="D74" s="337"/>
      <c r="E74" s="337"/>
      <c r="F74" s="210" t="s">
        <v>284</v>
      </c>
      <c r="G74" s="66"/>
    </row>
    <row r="75" spans="1:7" ht="22.5">
      <c r="A75" s="369" t="s">
        <v>281</v>
      </c>
      <c r="B75" s="369"/>
      <c r="C75" s="342"/>
      <c r="D75" s="342"/>
      <c r="E75" s="342"/>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320</v>
      </c>
    </row>
    <row r="76" spans="1:7" ht="17.25" customHeight="1">
      <c r="A76" s="369" t="s">
        <v>302</v>
      </c>
      <c r="B76" s="369"/>
      <c r="C76" s="335" t="str">
        <f>IF(OR('入力シート'!C38="適用",'入力シート'!C39="適用",'入力シート'!C41="適用"),"監理技術者資格者証の写し及び監理技術者講習修了証の写し","")</f>
        <v>監理技術者資格者証の写し及び監理技術者講習修了証の写し</v>
      </c>
      <c r="D76" s="335"/>
      <c r="E76" s="335"/>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6" t="s">
        <v>322</v>
      </c>
      <c r="B78" s="337"/>
      <c r="C78" s="337"/>
      <c r="D78" s="337"/>
      <c r="E78" s="337"/>
      <c r="F78" s="210" t="s">
        <v>284</v>
      </c>
    </row>
    <row r="79" spans="1:6" ht="22.5">
      <c r="A79" s="213" t="s">
        <v>281</v>
      </c>
      <c r="B79" s="346"/>
      <c r="C79" s="382"/>
      <c r="D79" s="382"/>
      <c r="E79" s="347"/>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83" t="s">
        <v>289</v>
      </c>
      <c r="B80" s="387" t="s">
        <v>287</v>
      </c>
      <c r="C80" s="388"/>
      <c r="D80" s="404"/>
      <c r="E80" s="405"/>
      <c r="F80" s="214">
        <f>IF(OR('入力シート'!C35="適用",'入力シート'!C36="適用",'入力シート'!C38="適用"),"国家資格等で主任技術者となった場合に記入してください。※","")</f>
      </c>
      <c r="G80" s="190"/>
    </row>
    <row r="81" spans="1:7" ht="19.5" customHeight="1">
      <c r="A81" s="384"/>
      <c r="B81" s="387" t="s">
        <v>288</v>
      </c>
      <c r="C81" s="388"/>
      <c r="D81" s="404"/>
      <c r="E81" s="405"/>
      <c r="F81" s="215">
        <f>IF(OR('入力シート'!C35="適用",'入力シート'!C36="適用",'入力シート'!C38="適用"),"証明するために添付する書類名を記入してください。※","")</f>
      </c>
      <c r="G81" s="190"/>
    </row>
    <row r="82" spans="1:7" ht="54" customHeight="1">
      <c r="A82" s="383" t="s">
        <v>290</v>
      </c>
      <c r="B82" s="404"/>
      <c r="C82" s="409"/>
      <c r="D82" s="409"/>
      <c r="E82" s="405"/>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84"/>
      <c r="B83" s="410" t="s">
        <v>283</v>
      </c>
      <c r="C83" s="410"/>
      <c r="D83" s="350" t="str">
        <f>IF(OR('入力シート'!C37="適用",'入力シート'!C38="適用",'入力シート'!C40="適用"),"実務経験証明書第２号様式、卒業証明書の写し","")</f>
        <v>実務経験証明書第２号様式、卒業証明書の写し</v>
      </c>
      <c r="E83" s="351"/>
      <c r="F83" s="214">
        <f>IF(OR('入力シート'!C35="適用",'入力シート'!C36="適用",'入力シート'!C38="適用"),"変更不可。経営事項審査申請における技術職員名簿の写しでも可とします（工種に注意のこと）。","")</f>
      </c>
      <c r="G83" s="190"/>
    </row>
    <row r="84" spans="1:6" ht="17.25" customHeight="1">
      <c r="A84" s="408" t="s">
        <v>282</v>
      </c>
      <c r="B84" s="409"/>
      <c r="C84" s="409"/>
      <c r="D84" s="409"/>
      <c r="E84" s="405"/>
      <c r="F84" s="216">
        <f>IF('入力シート'!C38="適用","若手技術者として申請する場合のみ記入してください。※",IF(OR('入力シート'!C35="適用",'入力シート'!C36="適用"),"記入不要です。",""))</f>
      </c>
    </row>
    <row r="85" spans="1:6" ht="17.25" customHeight="1">
      <c r="A85" s="408"/>
      <c r="B85" s="410" t="s">
        <v>283</v>
      </c>
      <c r="C85" s="410"/>
      <c r="D85" s="334"/>
      <c r="E85" s="334"/>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319</v>
      </c>
    </row>
    <row r="87" spans="1:13" ht="4.5" customHeight="1">
      <c r="A87" s="206"/>
      <c r="B87" s="72"/>
      <c r="C87" s="72"/>
      <c r="D87" s="72"/>
      <c r="E87" s="72"/>
      <c r="F87" s="72"/>
      <c r="G87" s="79"/>
      <c r="H87" s="79"/>
      <c r="I87" s="79"/>
      <c r="J87" s="79"/>
      <c r="K87" s="79"/>
      <c r="L87" s="79"/>
      <c r="M87" s="79"/>
    </row>
    <row r="88" spans="1:13" ht="15.75" customHeight="1">
      <c r="A88" s="206" t="s">
        <v>327</v>
      </c>
      <c r="B88" s="72"/>
      <c r="C88" s="72"/>
      <c r="D88" s="72"/>
      <c r="E88" s="72"/>
      <c r="F88" s="72"/>
      <c r="G88" s="79"/>
      <c r="H88" s="79"/>
      <c r="I88" s="79"/>
      <c r="J88" s="79"/>
      <c r="K88" s="79"/>
      <c r="L88" s="79"/>
      <c r="M88" s="79"/>
    </row>
    <row r="89" spans="1:13" ht="15.75" customHeight="1">
      <c r="A89" s="336" t="s">
        <v>285</v>
      </c>
      <c r="B89" s="337"/>
      <c r="C89" s="337"/>
      <c r="D89" s="337"/>
      <c r="E89" s="337"/>
      <c r="F89" s="210" t="s">
        <v>284</v>
      </c>
      <c r="G89" s="79"/>
      <c r="H89" s="79"/>
      <c r="I89" s="79"/>
      <c r="J89" s="79"/>
      <c r="K89" s="79"/>
      <c r="L89" s="79"/>
      <c r="M89" s="79"/>
    </row>
    <row r="90" spans="1:6" ht="17.25" customHeight="1">
      <c r="A90" s="370" t="s">
        <v>281</v>
      </c>
      <c r="B90" s="385"/>
      <c r="C90" s="342"/>
      <c r="D90" s="342"/>
      <c r="E90" s="342"/>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4"/>
      <c r="B92" s="354"/>
      <c r="C92" s="354"/>
      <c r="D92" s="354"/>
      <c r="E92" s="354"/>
      <c r="F92" s="354"/>
      <c r="G92" s="79"/>
      <c r="H92" s="79"/>
      <c r="I92" s="79"/>
      <c r="J92" s="79"/>
      <c r="K92" s="79"/>
      <c r="L92" s="79"/>
      <c r="M92" s="79"/>
    </row>
    <row r="93" spans="1:13" ht="15.75" customHeight="1">
      <c r="A93" s="206" t="s">
        <v>338</v>
      </c>
      <c r="B93" s="72"/>
      <c r="C93" s="72"/>
      <c r="D93" s="72"/>
      <c r="E93" s="72"/>
      <c r="F93" s="72"/>
      <c r="G93" s="79"/>
      <c r="H93" s="79"/>
      <c r="I93" s="79"/>
      <c r="J93" s="79"/>
      <c r="K93" s="79"/>
      <c r="L93" s="79"/>
      <c r="M93" s="79"/>
    </row>
    <row r="94" spans="1:13" ht="15.75" customHeight="1">
      <c r="A94" s="378" t="s">
        <v>286</v>
      </c>
      <c r="B94" s="379"/>
      <c r="C94" s="379"/>
      <c r="D94" s="379"/>
      <c r="E94" s="379"/>
      <c r="F94" s="210" t="s">
        <v>284</v>
      </c>
      <c r="G94" s="79"/>
      <c r="H94" s="79"/>
      <c r="I94" s="79"/>
      <c r="J94" s="79"/>
      <c r="K94" s="79"/>
      <c r="L94" s="79"/>
      <c r="M94" s="79"/>
    </row>
    <row r="95" spans="1:6" ht="17.25" customHeight="1">
      <c r="A95" s="370" t="s">
        <v>281</v>
      </c>
      <c r="B95" s="385"/>
      <c r="C95" s="342"/>
      <c r="D95" s="342"/>
      <c r="E95" s="342"/>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353" t="str">
        <f>'入力シート'!E13</f>
        <v>○○　○○</v>
      </c>
      <c r="F97" s="353"/>
    </row>
    <row r="98" spans="1:6" ht="12">
      <c r="A98" s="74"/>
      <c r="B98" s="74"/>
      <c r="C98" s="74"/>
      <c r="D98" s="77" t="s">
        <v>6</v>
      </c>
      <c r="E98" s="352" t="str">
        <f>'入力シート'!E14</f>
        <v>045-999-9999</v>
      </c>
      <c r="F98" s="352"/>
    </row>
    <row r="99" spans="1:11" ht="12">
      <c r="A99" s="74"/>
      <c r="B99" s="74"/>
      <c r="C99" s="74"/>
      <c r="D99" s="77" t="s">
        <v>7</v>
      </c>
      <c r="E99" s="352" t="str">
        <f>'入力シート'!E15</f>
        <v>045-111-1111</v>
      </c>
      <c r="F99" s="352"/>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A75:B75"/>
    <mergeCell ref="E46:F46"/>
    <mergeCell ref="C90:E90"/>
    <mergeCell ref="A74:E74"/>
    <mergeCell ref="A82:A83"/>
    <mergeCell ref="B82:E82"/>
    <mergeCell ref="B83:C83"/>
    <mergeCell ref="D83:E83"/>
    <mergeCell ref="A80:A81"/>
    <mergeCell ref="B80:C80"/>
    <mergeCell ref="D80:E80"/>
    <mergeCell ref="D81:E81"/>
    <mergeCell ref="A89:E89"/>
    <mergeCell ref="A49:A52"/>
    <mergeCell ref="B49:B52"/>
    <mergeCell ref="D65:E65"/>
    <mergeCell ref="A68:F68"/>
    <mergeCell ref="A84:A85"/>
    <mergeCell ref="B84:E84"/>
    <mergeCell ref="B85:C85"/>
    <mergeCell ref="A64:A66"/>
    <mergeCell ref="D6:E6"/>
    <mergeCell ref="D7:E7"/>
    <mergeCell ref="D8:D11"/>
    <mergeCell ref="A13:F13"/>
    <mergeCell ref="A25:A29"/>
    <mergeCell ref="C20:E20"/>
    <mergeCell ref="A19:F19"/>
    <mergeCell ref="F22:F24"/>
    <mergeCell ref="D24:E24"/>
    <mergeCell ref="B79:E79"/>
    <mergeCell ref="D41:E41"/>
    <mergeCell ref="D37:E37"/>
    <mergeCell ref="E47:F47"/>
    <mergeCell ref="D25:E25"/>
    <mergeCell ref="C31:C32"/>
    <mergeCell ref="D30:E30"/>
    <mergeCell ref="E26:F26"/>
    <mergeCell ref="B64:B66"/>
    <mergeCell ref="D56:E56"/>
    <mergeCell ref="D27:E27"/>
    <mergeCell ref="D29:E29"/>
    <mergeCell ref="A95:B95"/>
    <mergeCell ref="A21:A24"/>
    <mergeCell ref="B21:B24"/>
    <mergeCell ref="D21:E21"/>
    <mergeCell ref="C75:E75"/>
    <mergeCell ref="B30:B32"/>
    <mergeCell ref="B81:C81"/>
    <mergeCell ref="A90:B90"/>
    <mergeCell ref="A94:E94"/>
    <mergeCell ref="E28:F28"/>
    <mergeCell ref="C95:E95"/>
    <mergeCell ref="D50:E50"/>
    <mergeCell ref="D52:E52"/>
    <mergeCell ref="D54:E54"/>
    <mergeCell ref="D61:E61"/>
    <mergeCell ref="A76:B76"/>
    <mergeCell ref="D66:E66"/>
    <mergeCell ref="C65:C66"/>
    <mergeCell ref="D22:E22"/>
    <mergeCell ref="B55:B57"/>
    <mergeCell ref="B59:B60"/>
    <mergeCell ref="A55:A57"/>
    <mergeCell ref="D60:E60"/>
    <mergeCell ref="B43:B48"/>
    <mergeCell ref="D35:E35"/>
    <mergeCell ref="A30:A32"/>
    <mergeCell ref="D23:E23"/>
    <mergeCell ref="B25:B29"/>
    <mergeCell ref="A40:A42"/>
    <mergeCell ref="A43:A48"/>
    <mergeCell ref="E45:F45"/>
    <mergeCell ref="D53:E53"/>
    <mergeCell ref="D42:E42"/>
    <mergeCell ref="D43:E43"/>
    <mergeCell ref="D45:D46"/>
    <mergeCell ref="E44:F44"/>
    <mergeCell ref="F35:F36"/>
    <mergeCell ref="B40:B42"/>
    <mergeCell ref="E38:F38"/>
    <mergeCell ref="B33:B39"/>
    <mergeCell ref="D36:E36"/>
    <mergeCell ref="D34:E34"/>
    <mergeCell ref="D59:E59"/>
    <mergeCell ref="A62:A63"/>
    <mergeCell ref="C45:C46"/>
    <mergeCell ref="E48:F48"/>
    <mergeCell ref="E49:F49"/>
    <mergeCell ref="E51:F51"/>
    <mergeCell ref="A53:A54"/>
    <mergeCell ref="A33:A39"/>
    <mergeCell ref="D33:E33"/>
    <mergeCell ref="E40:F40"/>
    <mergeCell ref="E99:F99"/>
    <mergeCell ref="E97:F97"/>
    <mergeCell ref="E98:F98"/>
    <mergeCell ref="A92:F92"/>
    <mergeCell ref="D62:E62"/>
    <mergeCell ref="E39:F39"/>
    <mergeCell ref="D64:E64"/>
    <mergeCell ref="D85:E85"/>
    <mergeCell ref="C76:E76"/>
    <mergeCell ref="A78:E78"/>
    <mergeCell ref="B62:B63"/>
    <mergeCell ref="B53:B54"/>
    <mergeCell ref="D55:E55"/>
    <mergeCell ref="D57:E57"/>
    <mergeCell ref="D63:E63"/>
    <mergeCell ref="A59:A60"/>
    <mergeCell ref="D58:E58"/>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13" t="s">
        <v>337</v>
      </c>
      <c r="G1" s="413"/>
    </row>
    <row r="2" spans="2:7" ht="18.75">
      <c r="B2" s="427" t="s">
        <v>317</v>
      </c>
      <c r="C2" s="427"/>
      <c r="D2" s="427"/>
      <c r="E2" s="427"/>
      <c r="F2" s="427"/>
      <c r="G2" s="427"/>
    </row>
    <row r="4" spans="2:7" ht="13.5" customHeight="1">
      <c r="B4" s="426" t="s">
        <v>304</v>
      </c>
      <c r="C4" s="426"/>
      <c r="D4" s="426"/>
      <c r="E4" s="426"/>
      <c r="F4" s="426"/>
      <c r="G4" s="426"/>
    </row>
    <row r="5" spans="2:7" ht="13.5">
      <c r="B5" s="426"/>
      <c r="C5" s="426"/>
      <c r="D5" s="426"/>
      <c r="E5" s="426"/>
      <c r="F5" s="426"/>
      <c r="G5" s="426"/>
    </row>
    <row r="6" ht="13.5">
      <c r="F6" s="183" t="s">
        <v>315</v>
      </c>
    </row>
    <row r="7" ht="27.75" customHeight="1">
      <c r="E7" s="183" t="s">
        <v>10</v>
      </c>
    </row>
    <row r="8" spans="4:7" ht="27.75" customHeight="1">
      <c r="D8" s="184" t="s">
        <v>305</v>
      </c>
      <c r="E8" s="183" t="s">
        <v>9</v>
      </c>
      <c r="G8" s="183" t="s">
        <v>307</v>
      </c>
    </row>
    <row r="9" ht="27.75" customHeight="1">
      <c r="E9" s="183" t="s">
        <v>306</v>
      </c>
    </row>
    <row r="10" ht="8.25" customHeight="1"/>
    <row r="11" spans="2:7" ht="36" customHeight="1">
      <c r="B11" s="187" t="s">
        <v>308</v>
      </c>
      <c r="C11" s="424"/>
      <c r="D11" s="425"/>
      <c r="E11" s="188" t="s">
        <v>313</v>
      </c>
      <c r="F11" s="428" t="s">
        <v>314</v>
      </c>
      <c r="G11" s="429"/>
    </row>
    <row r="12" spans="2:7" ht="28.5" customHeight="1">
      <c r="B12" s="422" t="s">
        <v>309</v>
      </c>
      <c r="C12" s="423"/>
      <c r="D12" s="186" t="s">
        <v>310</v>
      </c>
      <c r="E12" s="186" t="s">
        <v>311</v>
      </c>
      <c r="F12" s="430" t="s">
        <v>312</v>
      </c>
      <c r="G12" s="431"/>
    </row>
    <row r="13" spans="2:7" ht="28.5" customHeight="1">
      <c r="B13" s="418"/>
      <c r="C13" s="419"/>
      <c r="D13" s="189" t="s">
        <v>316</v>
      </c>
      <c r="E13" s="189"/>
      <c r="F13" s="414"/>
      <c r="G13" s="415"/>
    </row>
    <row r="14" spans="2:7" ht="28.5" customHeight="1">
      <c r="B14" s="418"/>
      <c r="C14" s="419"/>
      <c r="D14" s="189" t="s">
        <v>316</v>
      </c>
      <c r="E14" s="189"/>
      <c r="F14" s="414"/>
      <c r="G14" s="415"/>
    </row>
    <row r="15" spans="2:7" ht="28.5" customHeight="1">
      <c r="B15" s="418"/>
      <c r="C15" s="419"/>
      <c r="D15" s="189" t="s">
        <v>316</v>
      </c>
      <c r="E15" s="189"/>
      <c r="F15" s="414"/>
      <c r="G15" s="415"/>
    </row>
    <row r="16" spans="2:7" ht="28.5" customHeight="1">
      <c r="B16" s="418"/>
      <c r="C16" s="419"/>
      <c r="D16" s="189" t="s">
        <v>316</v>
      </c>
      <c r="E16" s="189"/>
      <c r="F16" s="414"/>
      <c r="G16" s="415"/>
    </row>
    <row r="17" spans="2:7" ht="28.5" customHeight="1">
      <c r="B17" s="418"/>
      <c r="C17" s="419"/>
      <c r="D17" s="189" t="s">
        <v>316</v>
      </c>
      <c r="E17" s="189"/>
      <c r="F17" s="414"/>
      <c r="G17" s="415"/>
    </row>
    <row r="18" spans="2:7" ht="28.5" customHeight="1">
      <c r="B18" s="418"/>
      <c r="C18" s="419"/>
      <c r="D18" s="189" t="s">
        <v>316</v>
      </c>
      <c r="E18" s="189"/>
      <c r="F18" s="414"/>
      <c r="G18" s="415"/>
    </row>
    <row r="19" spans="2:7" ht="28.5" customHeight="1">
      <c r="B19" s="418"/>
      <c r="C19" s="419"/>
      <c r="D19" s="189" t="s">
        <v>316</v>
      </c>
      <c r="E19" s="189"/>
      <c r="F19" s="414"/>
      <c r="G19" s="415"/>
    </row>
    <row r="20" spans="2:7" ht="28.5" customHeight="1">
      <c r="B20" s="418"/>
      <c r="C20" s="419"/>
      <c r="D20" s="189" t="s">
        <v>316</v>
      </c>
      <c r="E20" s="189"/>
      <c r="F20" s="414"/>
      <c r="G20" s="415"/>
    </row>
    <row r="21" spans="2:7" ht="28.5" customHeight="1">
      <c r="B21" s="418"/>
      <c r="C21" s="419"/>
      <c r="D21" s="189" t="s">
        <v>316</v>
      </c>
      <c r="E21" s="189"/>
      <c r="F21" s="414"/>
      <c r="G21" s="415"/>
    </row>
    <row r="22" spans="2:7" ht="28.5" customHeight="1">
      <c r="B22" s="418"/>
      <c r="C22" s="419"/>
      <c r="D22" s="189" t="s">
        <v>316</v>
      </c>
      <c r="E22" s="189"/>
      <c r="F22" s="414"/>
      <c r="G22" s="415"/>
    </row>
    <row r="23" spans="2:7" ht="28.5" customHeight="1">
      <c r="B23" s="418"/>
      <c r="C23" s="419"/>
      <c r="D23" s="189" t="s">
        <v>316</v>
      </c>
      <c r="E23" s="189"/>
      <c r="F23" s="414"/>
      <c r="G23" s="415"/>
    </row>
    <row r="24" spans="2:7" ht="28.5" customHeight="1">
      <c r="B24" s="418"/>
      <c r="C24" s="419"/>
      <c r="D24" s="189" t="s">
        <v>316</v>
      </c>
      <c r="E24" s="189"/>
      <c r="F24" s="414"/>
      <c r="G24" s="415"/>
    </row>
    <row r="25" spans="2:7" ht="28.5" customHeight="1">
      <c r="B25" s="418"/>
      <c r="C25" s="419"/>
      <c r="D25" s="189" t="s">
        <v>316</v>
      </c>
      <c r="E25" s="189"/>
      <c r="F25" s="414"/>
      <c r="G25" s="415"/>
    </row>
    <row r="26" spans="2:7" ht="28.5" customHeight="1">
      <c r="B26" s="418"/>
      <c r="C26" s="419"/>
      <c r="D26" s="189" t="s">
        <v>316</v>
      </c>
      <c r="E26" s="189"/>
      <c r="F26" s="414"/>
      <c r="G26" s="415"/>
    </row>
    <row r="27" spans="2:7" ht="28.5" customHeight="1">
      <c r="B27" s="418"/>
      <c r="C27" s="419"/>
      <c r="D27" s="189" t="s">
        <v>316</v>
      </c>
      <c r="E27" s="189"/>
      <c r="F27" s="414"/>
      <c r="G27" s="415"/>
    </row>
    <row r="28" spans="2:7" ht="28.5" customHeight="1">
      <c r="B28" s="418"/>
      <c r="C28" s="419"/>
      <c r="D28" s="189" t="s">
        <v>316</v>
      </c>
      <c r="E28" s="189"/>
      <c r="F28" s="414"/>
      <c r="G28" s="415"/>
    </row>
    <row r="29" spans="2:7" ht="28.5" customHeight="1">
      <c r="B29" s="418"/>
      <c r="C29" s="419"/>
      <c r="D29" s="189" t="s">
        <v>316</v>
      </c>
      <c r="E29" s="189"/>
      <c r="F29" s="414"/>
      <c r="G29" s="415"/>
    </row>
    <row r="30" spans="2:7" ht="28.5" customHeight="1">
      <c r="B30" s="418"/>
      <c r="C30" s="419"/>
      <c r="D30" s="189" t="s">
        <v>316</v>
      </c>
      <c r="E30" s="189"/>
      <c r="F30" s="414"/>
      <c r="G30" s="415"/>
    </row>
    <row r="31" spans="2:7" ht="28.5" customHeight="1">
      <c r="B31" s="420"/>
      <c r="C31" s="421"/>
      <c r="D31" s="185" t="s">
        <v>316</v>
      </c>
      <c r="E31" s="185"/>
      <c r="F31" s="416"/>
      <c r="G31" s="417"/>
    </row>
    <row r="32" ht="13.5">
      <c r="B32" s="183" t="s">
        <v>318</v>
      </c>
    </row>
  </sheetData>
  <sheetProtection/>
  <mergeCells count="45">
    <mergeCell ref="B12:C12"/>
    <mergeCell ref="B13:C13"/>
    <mergeCell ref="C11:D11"/>
    <mergeCell ref="B4:G5"/>
    <mergeCell ref="B2:G2"/>
    <mergeCell ref="F11:G11"/>
    <mergeCell ref="F12:G12"/>
    <mergeCell ref="F13:G13"/>
    <mergeCell ref="B14:C14"/>
    <mergeCell ref="B15:C15"/>
    <mergeCell ref="B16:C16"/>
    <mergeCell ref="B17:C17"/>
    <mergeCell ref="B18:C18"/>
    <mergeCell ref="B19:C19"/>
    <mergeCell ref="B30:C30"/>
    <mergeCell ref="B31:C31"/>
    <mergeCell ref="B20:C20"/>
    <mergeCell ref="B21:C21"/>
    <mergeCell ref="B22:C22"/>
    <mergeCell ref="B23:C23"/>
    <mergeCell ref="B24:C24"/>
    <mergeCell ref="B25:C25"/>
    <mergeCell ref="F18:G18"/>
    <mergeCell ref="F19:G19"/>
    <mergeCell ref="B26:C26"/>
    <mergeCell ref="B27:C27"/>
    <mergeCell ref="B28:C28"/>
    <mergeCell ref="B29:C29"/>
    <mergeCell ref="F31:G31"/>
    <mergeCell ref="F20:G20"/>
    <mergeCell ref="F21:G21"/>
    <mergeCell ref="F22:G22"/>
    <mergeCell ref="F23:G23"/>
    <mergeCell ref="F24:G24"/>
    <mergeCell ref="F25:G25"/>
    <mergeCell ref="F1:G1"/>
    <mergeCell ref="F26:G26"/>
    <mergeCell ref="F27:G27"/>
    <mergeCell ref="F28:G28"/>
    <mergeCell ref="F29:G29"/>
    <mergeCell ref="F30:G30"/>
    <mergeCell ref="F14:G14"/>
    <mergeCell ref="F15:G15"/>
    <mergeCell ref="F16:G16"/>
    <mergeCell ref="F17:G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2015-07-24T01:47:16Z</dcterms:modified>
  <cp:category/>
  <cp:version/>
  <cp:contentType/>
  <cp:contentStatus/>
</cp:coreProperties>
</file>