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0755" tabRatio="794" activeTab="0"/>
  </bookViews>
  <sheets>
    <sheet name="入力シート" sheetId="1" r:id="rId1"/>
    <sheet name="実施要領書(表紙)" sheetId="2" r:id="rId2"/>
    <sheet name="実施要領書(簡易型）本文" sheetId="3" r:id="rId3"/>
    <sheet name="実施要領書(簡易型)別表" sheetId="4" r:id="rId4"/>
    <sheet name="簡易型第１号様式" sheetId="5" r:id="rId5"/>
    <sheet name="第２号様式" sheetId="6" r:id="rId6"/>
    <sheet name="第３号様式" sheetId="7" r:id="rId7"/>
    <sheet name="第４号様式" sheetId="8" r:id="rId8"/>
    <sheet name="第５号様式" sheetId="9" r:id="rId9"/>
    <sheet name="第６号様式" sheetId="10" r:id="rId10"/>
    <sheet name="第７号様式" sheetId="11" r:id="rId11"/>
  </sheets>
  <definedNames>
    <definedName name="_xlnm.Print_Area" localSheetId="4">'簡易型第１号様式'!$A$1:$F$97</definedName>
    <definedName name="_xlnm.Print_Area" localSheetId="3">'実施要領書(簡易型)別表'!$A$1:$H$88</definedName>
    <definedName name="_xlnm.Print_Titles" localSheetId="4">'簡易型第１号様式'!$31:$31</definedName>
    <definedName name="_xlnm.Print_Titles" localSheetId="3">'実施要領書(簡易型)別表'!$3:$3</definedName>
  </definedNames>
  <calcPr fullCalcOnLoad="1"/>
</workbook>
</file>

<file path=xl/sharedStrings.xml><?xml version="1.0" encoding="utf-8"?>
<sst xmlns="http://schemas.openxmlformats.org/spreadsheetml/2006/main" count="527" uniqueCount="389">
  <si>
    <t>評価項目</t>
  </si>
  <si>
    <t>簡易な施工計画</t>
  </si>
  <si>
    <t>様式</t>
  </si>
  <si>
    <t>工事名</t>
  </si>
  <si>
    <t>工程管理に係る技術的所見</t>
  </si>
  <si>
    <t>品質管理に係る技術的所見</t>
  </si>
  <si>
    <t>施工上の課題に係る技術的所見</t>
  </si>
  <si>
    <t>施工上配慮すべき事項</t>
  </si>
  <si>
    <t>安全管理に留意すべき事項</t>
  </si>
  <si>
    <t>環境負荷軽減に配慮すべき事項</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</si>
  <si>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</si>
  <si>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</si>
  <si>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</si>
  <si>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</si>
  <si>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</si>
  <si>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</si>
  <si>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</si>
  <si>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</si>
  <si>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</si>
  <si>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</si>
  <si>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</si>
  <si>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</si>
  <si>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工程表</t>
  </si>
  <si>
    <t>工種</t>
  </si>
  <si>
    <t>（工程管理に係る技術的所見）</t>
  </si>
  <si>
    <t>第２号様式</t>
  </si>
  <si>
    <t>（品質管理に係る技術的所見）</t>
  </si>
  <si>
    <t>第３号様式</t>
  </si>
  <si>
    <t>（用紙A4）</t>
  </si>
  <si>
    <t>（施工上の課題に係る技術的所見）</t>
  </si>
  <si>
    <t>第４号様式</t>
  </si>
  <si>
    <t>第５号様式</t>
  </si>
  <si>
    <t>（施工上配慮すべき事項）</t>
  </si>
  <si>
    <t>第６号様式</t>
  </si>
  <si>
    <t>（安全管理に留意すべき事項）</t>
  </si>
  <si>
    <t>第７号様式</t>
  </si>
  <si>
    <t>（環境負荷軽減に配慮すべき事項）</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</si>
  <si>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</si>
  <si>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</si>
  <si>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</si>
  <si>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</si>
  <si>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</si>
  <si>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</si>
  <si>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</si>
  <si>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</si>
  <si>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</si>
  <si>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</si>
  <si>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</si>
  <si>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</si>
  <si>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</si>
  <si>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</si>
  <si>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</si>
  <si>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</si>
  <si>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</si>
  <si>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</si>
  <si>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</si>
  <si>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</si>
  <si>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</si>
  <si>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</si>
  <si>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10　　20</t>
  </si>
  <si>
    <t>○○・□□建設共同企業体</t>
  </si>
  <si>
    <t>（用紙A4、２枚あるいはA3、１枚まで）</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</si>
  <si>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</si>
  <si>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</si>
  <si>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</si>
  <si>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</si>
  <si>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</si>
  <si>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</si>
  <si>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工程管理に係る技術的所見</t>
  </si>
  <si>
    <t>具体的評価項目</t>
  </si>
  <si>
    <t>品質管理に係る技術的所見</t>
  </si>
  <si>
    <t>施工上の課題に係る技術的所見</t>
  </si>
  <si>
    <t>施工上配慮すべき事項</t>
  </si>
  <si>
    <t>安全管理に留意すべき事項</t>
  </si>
  <si>
    <t>環境負荷軽減に配慮すべき事項</t>
  </si>
  <si>
    <t>工事成績評定点の実績</t>
  </si>
  <si>
    <t>技術資料の記入方法と評価基準</t>
  </si>
  <si>
    <t>分類</t>
  </si>
  <si>
    <t>様式</t>
  </si>
  <si>
    <t>記入方法</t>
  </si>
  <si>
    <t>評価基準</t>
  </si>
  <si>
    <t>配点</t>
  </si>
  <si>
    <t>１号</t>
  </si>
  <si>
    <t>企業の技術力</t>
  </si>
  <si>
    <t>簡易な施工計画(工程管理に係る技術的所見)</t>
  </si>
  <si>
    <t>簡易な施工計画(品質管理に係る技術的所見)</t>
  </si>
  <si>
    <t>簡易な施工計画(施工上の課題に係る技術的所見)</t>
  </si>
  <si>
    <t>簡易な施工計画(施工上配慮すべき事項)</t>
  </si>
  <si>
    <t>簡易な施工計画(安全管理に留意すべき事項)</t>
  </si>
  <si>
    <t>簡易な施工計画(環境負荷軽減に配慮すべき事項)</t>
  </si>
  <si>
    <t>同種工事の施工実績</t>
  </si>
  <si>
    <t>工事成績評定点の実績</t>
  </si>
  <si>
    <t>品質管理マネジメントシステムの取組状況</t>
  </si>
  <si>
    <t>各評価項目の満点の合計</t>
  </si>
  <si>
    <t>評価
項目</t>
  </si>
  <si>
    <t>具体的
評価項目</t>
  </si>
  <si>
    <t>添付
資料</t>
  </si>
  <si>
    <t>技術資料作成に関する質問書提出期限</t>
  </si>
  <si>
    <t>技術資料作成に関する回答日</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</si>
  <si>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</si>
  <si>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</si>
  <si>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</si>
  <si>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</si>
  <si>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</si>
  <si>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</si>
  <si>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</si>
  <si>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</si>
  <si>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</si>
  <si>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</si>
  <si>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</si>
  <si>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</si>
  <si>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</si>
  <si>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</si>
  <si>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</si>
  <si>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</si>
  <si>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工事成績評定点の実績</t>
  </si>
  <si>
    <t>添付様式</t>
  </si>
  <si>
    <t>内容</t>
  </si>
  <si>
    <t>日程</t>
  </si>
  <si>
    <t>技術資料作成に関する質問書に対する回答</t>
  </si>
  <si>
    <t>技術資料受付期間（入札期間）</t>
  </si>
  <si>
    <t>技術資料受付開始
(入札開始)</t>
  </si>
  <si>
    <t>技術資料受付終了
(入札終了)</t>
  </si>
  <si>
    <t>評価結果公表日</t>
  </si>
  <si>
    <t>適用</t>
  </si>
  <si>
    <t>配置予定技術者の施工経験</t>
  </si>
  <si>
    <t>品質管理マネジメントシステムの取組状況</t>
  </si>
  <si>
    <t>定義</t>
  </si>
  <si>
    <t>用語</t>
  </si>
  <si>
    <t>配置予定技術者の資格</t>
  </si>
  <si>
    <t>技術資料提出書（簡易型）</t>
  </si>
  <si>
    <t>（表紙）</t>
  </si>
  <si>
    <t>企業の施工能力（※4）</t>
  </si>
  <si>
    <t>配置予定技術者の施工経験（※5）</t>
  </si>
  <si>
    <t>配置予定技術者の資格（※5）</t>
  </si>
  <si>
    <t>総合評価落札方式実施要領書</t>
  </si>
  <si>
    <t>横浜市</t>
  </si>
  <si>
    <t>（簡易型）</t>
  </si>
  <si>
    <t>平成　　年　　月</t>
  </si>
  <si>
    <t>※共同企業体名（ＪＶコード）</t>
  </si>
  <si>
    <t>（共同企業体の場合は共同企業体のＪＶコード）</t>
  </si>
  <si>
    <t>別表</t>
  </si>
  <si>
    <t>指定の様式に会社名、担当者等を記入し、他の様式、添付書類を確認のうえ、押印してください。</t>
  </si>
  <si>
    <t>企業の社会性・信頼性
（※4）</t>
  </si>
  <si>
    <t>◎技術資料を作成するにあたり質問がある場合は、質問書を</t>
  </si>
  <si>
    <t>　までに書面により工事担当課に提出してください（本実施要領書　３（注１）を参照）。</t>
  </si>
  <si>
    <t>◎工事担当課</t>
  </si>
  <si>
    <t>課名を記入してください</t>
  </si>
  <si>
    <t>具体的評価項目を記入してください。</t>
  </si>
  <si>
    <t>同種工事を記入してください。</t>
  </si>
  <si>
    <t>同一登録工種をリストから選択してください。</t>
  </si>
  <si>
    <t>同一部門をリストから選択してください。</t>
  </si>
  <si>
    <t>施工場所（区）を記入してください。</t>
  </si>
  <si>
    <t>住所を記入してください</t>
  </si>
  <si>
    <t>FAX番号を記入してください</t>
  </si>
  <si>
    <t>工事担当課名等</t>
  </si>
  <si>
    <t>電話番号を記入してください</t>
  </si>
  <si>
    <t>品質管理○○○○○○○○○○○○○○○○○○○○○○○○○○○○</t>
  </si>
  <si>
    <t>施工上の課題○○○○○○○○○○○○○○○○○○○○○○○○○○</t>
  </si>
  <si>
    <t>環境負荷○○○○○○○○○○○○○○○○○○○○○○○○○○○○</t>
  </si>
  <si>
    <t>設備</t>
  </si>
  <si>
    <t>○○区</t>
  </si>
  <si>
    <t>横浜市優良工事施工会社表彰の実績</t>
  </si>
  <si>
    <t>横浜市優良工事施工会社表彰の実績</t>
  </si>
  <si>
    <t>配置予定現場代理人の横浜市優良工事現場責任者表彰の実績</t>
  </si>
  <si>
    <t>横浜市優良工事現場責任者表彰の実績</t>
  </si>
  <si>
    <t>配置予定現場代理人の横浜市優良工事現場責任者表彰の実績（※5）</t>
  </si>
  <si>
    <t>総合評価落札方式実施要領書(簡易型)</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</si>
  <si>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</si>
  <si>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</si>
  <si>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</si>
  <si>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　横浜市請負工事等総合評価落札方式実施要綱（以下「実施要綱」という。）第３条の規定に基づき、入札者の施工能力等と入札価格を一体として評価することが妥当と認められる工事のため。</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</si>
  <si>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</si>
  <si>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</si>
  <si>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</si>
  <si>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</si>
  <si>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</si>
  <si>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</si>
  <si>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</si>
  <si>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</si>
  <si>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</si>
  <si>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</si>
  <si>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</si>
  <si>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</si>
  <si>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</si>
  <si>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</si>
  <si>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</si>
  <si>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工程管理に係る技術的所見の
具体的評価項目</t>
  </si>
  <si>
    <t>品質管理に係る技術的所見の
具体的評価項目</t>
  </si>
  <si>
    <t>施工上の課題に係る技術的所見の
具体的評価項目</t>
  </si>
  <si>
    <t>施工上配慮すべき事項の
具体的評価項目</t>
  </si>
  <si>
    <t>安全管理に留意すべき事項の
具体的評価項目</t>
  </si>
  <si>
    <t>環境負荷軽減に配慮すべき事項の
具体的評価項目</t>
  </si>
  <si>
    <t>評価項目「同種工事の施工実績」において評価対象とする「同種工事」</t>
  </si>
  <si>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</si>
  <si>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</si>
  <si>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</si>
  <si>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</si>
  <si>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</si>
  <si>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</si>
  <si>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</si>
  <si>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</si>
  <si>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(1)</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</si>
  <si>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</si>
  <si>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</si>
  <si>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</si>
  <si>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</si>
  <si>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</si>
  <si>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</si>
  <si>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</si>
  <si>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</si>
  <si>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</si>
  <si>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</si>
  <si>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</si>
  <si>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</si>
  <si>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</si>
  <si>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</si>
  <si>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　提出された技術資料のうち、技術提案または簡易な施工計画に、以下の項目に一つでも該当する場合は、不適切な内容とみなし欠格とします。この場合、技術評価点を計算せず、落札者としません。</t>
  </si>
  <si>
    <t>　内容の記載がないもの。（工程管理に係る技術的所見にあっては、工程表と技術的所見のいずれか）</t>
  </si>
  <si>
    <t>　様式の提出がないもの。</t>
  </si>
  <si>
    <t>　関係法令等に抵触する恐れがあるもの。</t>
  </si>
  <si>
    <t>　工事請負契約約款の内容及び設計図書の要件（工期、仕様等）を満たしていないもの。</t>
  </si>
  <si>
    <t>　無関係な事項のみが記載されているもの。</t>
  </si>
  <si>
    <t>(6)</t>
  </si>
  <si>
    <t>　「４　技術資料の具体的評価項目と用語の定義」で指定した具体的評価項目を変更しているもの。</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</si>
  <si>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</si>
  <si>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</si>
  <si>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</si>
  <si>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</si>
  <si>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</si>
  <si>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</si>
  <si>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</si>
  <si>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</si>
  <si>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オ</t>
  </si>
  <si>
    <t>　技術資料は指定されたサイズ、枚数（別表「記入方法」欄に記載）内を評価します。これを超えるものは評価しません。</t>
  </si>
  <si>
    <t>カ</t>
  </si>
  <si>
    <t>　評価は技術資料受付期間(入札期間)内に提出された技術資料のみで行います。</t>
  </si>
  <si>
    <t>キ</t>
  </si>
  <si>
    <t>　企業の技術力において、設計書、仕様書又は現場説明書の内容から大幅に逸脱した技術提案であると判断した場合は、「より優位な評価はしない」又は「評価をしない」場合があります。</t>
  </si>
  <si>
    <t>ク</t>
  </si>
  <si>
    <t>　企業の施工能力及び企業の社会性・信頼性において、様式あるいは添付資料不足の場合や添付資料で実績等が確認できない場合、またその内容に疑義がある場合は、その実績等を評価しません。</t>
  </si>
  <si>
    <t>ケ</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</si>
  <si>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</si>
  <si>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</si>
  <si>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</si>
  <si>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</si>
  <si>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</si>
  <si>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</si>
  <si>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</si>
  <si>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</si>
  <si>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</si>
  <si>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</si>
  <si>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</si>
  <si>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</si>
  <si>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</si>
  <si>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</si>
  <si>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</si>
  <si>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</si>
  <si>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</si>
  <si>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</si>
  <si>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</si>
  <si>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12  技術提案等が達成されなかったときの取扱</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</si>
  <si>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</si>
  <si>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</si>
  <si>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</si>
  <si>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</si>
  <si>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</si>
  <si>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</si>
  <si>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</si>
  <si>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</si>
  <si>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</si>
  <si>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</si>
  <si>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第１号様式（11）</t>
  </si>
  <si>
    <t>評価基準値を記入してください（整数％）。
（例：市内企業への発注割合が50％以上を評価し、75％以上をより高く評価する→上段に75、下段に50を記入）</t>
  </si>
  <si>
    <t>第１号様式（12）</t>
  </si>
  <si>
    <t>第１号様式（13）</t>
  </si>
  <si>
    <t>※１</t>
  </si>
  <si>
    <t>　共同企業体の構成員としての実績の場合は、出資比率が10分の2以上のものに限ります。その場合は出資比率を証明する書類（ＪＶ協定書の写し等）を合わせて提出してください。</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</si>
  <si>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</si>
  <si>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</si>
  <si>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</si>
  <si>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</si>
  <si>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</si>
  <si>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※６</t>
  </si>
  <si>
    <t>　配置予定技術者については、調達公告の入札参加資格「技術者」及び「その他」を、配置予定現場代理人については、調達公告の入札参加資格「その他」を参照してください。</t>
  </si>
  <si>
    <t>※７</t>
  </si>
  <si>
    <r>
      <t>評価項目「工事成績評定点の実績」において評価対象とする「登録工種」</t>
    </r>
    <r>
      <rPr>
        <sz val="9"/>
        <color indexed="8"/>
        <rFont val="ＭＳ Ｐ明朝"/>
        <family val="1"/>
      </rPr>
      <t>　</t>
    </r>
    <r>
      <rPr>
        <sz val="10"/>
        <color indexed="8"/>
        <rFont val="ＭＳ Ｐ明朝"/>
        <family val="1"/>
      </rPr>
      <t>※１</t>
    </r>
  </si>
  <si>
    <t>その他（企業の社会性・信頼性に資する項目）</t>
  </si>
  <si>
    <t>地域精通度・地域との密着度</t>
  </si>
  <si>
    <t>災害協力</t>
  </si>
  <si>
    <t>環境に対する姿勢</t>
  </si>
  <si>
    <t>地域への貢献</t>
  </si>
  <si>
    <t>災害発生時の対応力</t>
  </si>
  <si>
    <t>若手技術者の育成</t>
  </si>
  <si>
    <t>第１号様式（14）</t>
  </si>
  <si>
    <t>適用する場合は、別表及び第1号様式を直接修正します。</t>
  </si>
  <si>
    <t>その他（企業の施工能力に資する項目）</t>
  </si>
  <si>
    <t>その他（企業の社会性・信頼性に資する項目）</t>
  </si>
  <si>
    <t>地域精通度・地域との密着度</t>
  </si>
  <si>
    <t>災害協力</t>
  </si>
  <si>
    <t>環境に対する姿勢</t>
  </si>
  <si>
    <t>市内経済への貢献</t>
  </si>
  <si>
    <t>地域への貢献</t>
  </si>
  <si>
    <t>災害発生時の対応力</t>
  </si>
  <si>
    <t>その他（企業の施工能力に資する項目）</t>
  </si>
  <si>
    <t>市内経済への貢献</t>
  </si>
  <si>
    <t>評価項目「地域精通度・地域との密着度」において評価基準とする「工事施工場所の行政区」</t>
  </si>
  <si>
    <t>※8</t>
  </si>
  <si>
    <t>地域精通度・地域との密着度</t>
  </si>
  <si>
    <t>※9</t>
  </si>
  <si>
    <t>　技術資料における技術評価点とは異なる評価点となる技術者及び現場代理人を配置した場合は「12　技術提案等が達成されなかったときの取扱」の対象となります。</t>
  </si>
  <si>
    <t>若手技術者の育成（※5）</t>
  </si>
  <si>
    <t>・本項目は契約後の下請負契約の予定を評価するものです。評価基準を下回る実施結果となった場合は「12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</si>
  <si>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　提出後の技術資料の変更及び追加等は、（４）に定める提出期間内であっても認められません。</t>
  </si>
  <si>
    <t>　技術資料に関する事項が他の者に知られることのないように、取り扱うものとします。</t>
  </si>
  <si>
    <t>(7)</t>
  </si>
  <si>
    <t>工事名</t>
  </si>
  <si>
    <t>適用理由</t>
  </si>
  <si>
    <t>提出方法</t>
  </si>
  <si>
    <t>提出先</t>
  </si>
  <si>
    <t>提出期間</t>
  </si>
  <si>
    <t>その他</t>
  </si>
  <si>
    <t>技術資料の審査及び技術評価点の算出</t>
  </si>
  <si>
    <t>評価値の算出</t>
  </si>
  <si>
    <t>申立て先</t>
  </si>
  <si>
    <t>申立て期間</t>
  </si>
  <si>
    <t>　専任指導技術者の実績等での評価を希望する場合は、第1号様式の該当する評価項目の欄にその者の名前その他必要事項を記載して申請してください。</t>
  </si>
  <si>
    <t>　技術資料提出書の記入及び添付資料の作成にあたっては、横浜市財政局公共施設・事業調整課のホームページより「横浜市総合評価落札方式　ガイドライン」をご参照ください。</t>
  </si>
  <si>
    <t>　第１号様式の提出がないもの。あるいは第１号様式に押印がないもの。</t>
  </si>
  <si>
    <t>（企業の）同種工事の施工実績</t>
  </si>
  <si>
    <t>配置予定技術者の施工経験</t>
  </si>
  <si>
    <t>配置予定技術者の資格</t>
  </si>
  <si>
    <t>災害協力</t>
  </si>
  <si>
    <t>ＩＳＯ１４００１</t>
  </si>
  <si>
    <t>市内経済への貢献
（市内企業活用度）</t>
  </si>
  <si>
    <t>地域への貢献（横浜型地域貢献企業の認定）</t>
  </si>
  <si>
    <t>災害発生時の対応力（建設機械の保有状況）</t>
  </si>
  <si>
    <t>横浜市入力欄</t>
  </si>
  <si>
    <t>参加者入力欄</t>
  </si>
  <si>
    <t>土木（土木・造園）</t>
  </si>
  <si>
    <t>開札日</t>
  </si>
  <si>
    <t>過去2年間の基準日計算</t>
  </si>
  <si>
    <t>平成２７年４月１日版</t>
  </si>
  <si>
    <t>西暦で記入してください。(例　2015/4/1)</t>
  </si>
  <si>
    <t>記入上の注意</t>
  </si>
  <si>
    <t>氏名</t>
  </si>
  <si>
    <t>専任指導技術者</t>
  </si>
  <si>
    <t>配置予定現場代理人</t>
  </si>
  <si>
    <t>■「適用」となっている評価項目について、次のとおり実績等を申告します。</t>
  </si>
  <si>
    <t>開始年月日</t>
  </si>
  <si>
    <t>　年</t>
  </si>
  <si>
    <t>　月</t>
  </si>
  <si>
    <t>最終年月日</t>
  </si>
  <si>
    <t>　日</t>
  </si>
  <si>
    <t>最終日の2年前の翌月1日</t>
  </si>
  <si>
    <t>開札日の3ヶ月前の月末</t>
  </si>
  <si>
    <t>添付資料</t>
  </si>
  <si>
    <t>配置予定技術者（監理技術者）</t>
  </si>
  <si>
    <t>コ</t>
  </si>
  <si>
    <t>　入札参加者の技術資料の虚偽記載等明らかに悪質な行為があった場合には、横浜市指名停止等措置要綱の規定に基づき指名停止等を行います。</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</si>
  <si>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代表構成員のみ）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</si>
  <si>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■「適用」となっている評価項目について、添付様式のとおり技術的所見等を提出します。</t>
  </si>
  <si>
    <t>　本市発注工事には、水道局、交通局及び医療局病院経営本部（旧病院経営局）発注工事を含みます。なお、公社等の発注工事は含みません。</t>
  </si>
  <si>
    <t>　　Ａ－ （Ｂ＋Ｃ２）／（Ｂ＋Ｃ１）×Ａ</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</si>
  <si>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</si>
  <si>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</si>
  <si>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</si>
  <si>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</si>
  <si>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</si>
  <si>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</si>
  <si>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☆配置予定技術者氏名等記入欄　（技術者に関する評価項目が不適用の場合は記入不要です）</t>
  </si>
  <si>
    <t>☆専任指導技術者氏名記入欄　（評価項目「若手技術者の育成」が不適用の場合は記入不要です）</t>
  </si>
  <si>
    <t>不適用</t>
  </si>
  <si>
    <t>　技術資料の審査は入札参加資格の確認よりも早い段階で行うため、第１号様式に記載の配置予定技術者が、入札参加資格確認の段階で配置が認められない場合があります。この場合、入札参加資格を満たす別の技術者にて届け出ていただきますが、技術評価点が異なる者の場合は「12 技術提案等が達成されなかったときの取扱」の対象になることに注意してください。</t>
  </si>
  <si>
    <t xml:space="preserve">  落札者は、提出した技術資料に基づき施工しなければなりません。また、技術提案等に係る設計変更等は原則として行いません。</t>
  </si>
  <si>
    <t>　前項の場合、違約金の額は、次の式により算定した額に、取引に係る消費税及び地方消費税相当額を加えた額とします。</t>
  </si>
  <si>
    <t>☆配置予定現場代理人氏名記入欄　（評価項目「配置予定現場代理人の横浜市優良工事現場責任者表彰の実績」が不適用の場合は記入不要です)</t>
  </si>
  <si>
    <t>　落札者の技術提案等が達成されなかったときは、自然災害等の不可抗力により達成されない場合を除き、落札者は本市の指定する期間内に次の式により算出した違約金を支払わなければなりません。</t>
  </si>
  <si>
    <t>主要地方道環状２号線（駒岡・梶山地区）電線共同溝整備工事（その２）</t>
  </si>
  <si>
    <t>道路局施設課</t>
  </si>
  <si>
    <t>横浜市中区港町１－１</t>
  </si>
  <si>
    <t>671-3550</t>
  </si>
  <si>
    <t>651-5443</t>
  </si>
  <si>
    <t>ほ装</t>
  </si>
  <si>
    <t>工事期間中の周辺環境や埋設物等に関する施工上の配慮について</t>
  </si>
  <si>
    <t>施工時の通行車両及び歩行者・学童への安全対策について</t>
  </si>
  <si>
    <t>工程管理○○○○○○○○○○○○○○○○○○○○○○○○○○○○</t>
  </si>
  <si>
    <t>同種工事（企業)○○○○○○○○○○○○○○○○○○○○○○○○○</t>
  </si>
  <si>
    <t>同種工事(技術者)○○○○○○○○○○○○○○○○○○○○○○○○</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</si>
</sst>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 numFmtId="192" formatCode="mmm\-yyyy"/>
  </numFmts>
  <fonts count="70">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4"/>
      <name val="ＭＳ Ｐ明朝"/>
      <family val="1"/>
    </font>
    <font>
      <sz val="11"/>
      <name val="HG丸ｺﾞｼｯｸM-PRO"/>
      <family val="3"/>
    </font>
    <font>
      <b/>
      <sz val="12"/>
      <color indexed="10"/>
      <name val="HG丸ｺﾞｼｯｸM-PRO"/>
      <family val="3"/>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sz val="10"/>
      <name val="ＭＳ Ｐ明朝"/>
      <family val="1"/>
    </font>
    <font>
      <sz val="10"/>
      <name val="ＭＳ 明朝"/>
      <family val="1"/>
    </font>
    <font>
      <b/>
      <sz val="10"/>
      <name val="ＭＳ 明朝"/>
      <family val="1"/>
    </font>
    <font>
      <b/>
      <sz val="10"/>
      <name val="ＭＳ ゴシック"/>
      <family val="3"/>
    </font>
    <font>
      <sz val="9"/>
      <color indexed="8"/>
      <name val="ＭＳ Ｐ明朝"/>
      <family val="1"/>
    </font>
    <font>
      <sz val="10"/>
      <color indexed="8"/>
      <name val="ＭＳ Ｐ明朝"/>
      <family val="1"/>
    </font>
    <font>
      <b/>
      <sz val="9"/>
      <name val="ＭＳ Ｐゴシック"/>
      <family val="3"/>
    </font>
    <font>
      <sz val="24"/>
      <name val="ＭＳ Ｐ明朝"/>
      <family val="1"/>
    </font>
    <font>
      <sz val="8"/>
      <name val="ＭＳ Ｐ明朝"/>
      <family val="1"/>
    </font>
    <font>
      <b/>
      <sz val="10"/>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10"/>
      <color indexed="9"/>
      <name val="ＭＳ Ｐゴシック"/>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11"/>
      <color theme="0"/>
      <name val="ＭＳ Ｐゴシック"/>
      <family val="3"/>
    </font>
    <font>
      <sz val="10"/>
      <color theme="0"/>
      <name val="ＭＳ Ｐゴシック"/>
      <family val="3"/>
    </font>
    <font>
      <sz val="9"/>
      <color theme="1"/>
      <name val="ＭＳ Ｐ明朝"/>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rgb="FFFFFF99"/>
        <bgColor indexed="64"/>
      </patternFill>
    </fill>
    <fill>
      <patternFill patternType="solid">
        <fgColor indexed="43"/>
        <bgColor indexed="64"/>
      </patternFill>
    </fill>
    <fill>
      <patternFill patternType="solid">
        <fgColor theme="1" tint="0.34999001026153564"/>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color indexed="63"/>
      </right>
      <top>
        <color indexed="63"/>
      </top>
      <bottom style="thin"/>
    </border>
    <border>
      <left>
        <color indexed="63"/>
      </left>
      <right>
        <color indexed="63"/>
      </right>
      <top style="medium"/>
      <bottom>
        <color indexed="63"/>
      </bottom>
    </border>
    <border>
      <left style="thin"/>
      <right style="thin"/>
      <top style="thin"/>
      <bottom style="thin"/>
    </border>
    <border>
      <left>
        <color indexed="63"/>
      </left>
      <right>
        <color indexed="63"/>
      </right>
      <top style="thin"/>
      <bottom style="thin"/>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n">
        <color indexed="8"/>
      </right>
      <top style="thin">
        <color indexed="8"/>
      </top>
      <bottom style="hair">
        <color indexed="8"/>
      </bottom>
    </border>
    <border>
      <left style="thick">
        <color indexed="10"/>
      </left>
      <right style="thin">
        <color indexed="8"/>
      </right>
      <top style="hair">
        <color indexed="8"/>
      </top>
      <bottom style="hair">
        <color indexed="8"/>
      </bottom>
    </border>
    <border>
      <left style="thick">
        <color indexed="10"/>
      </left>
      <right style="thin">
        <color indexed="8"/>
      </right>
      <top style="hair">
        <color indexed="8"/>
      </top>
      <bottom style="thin">
        <color indexed="8"/>
      </bottom>
    </border>
    <border>
      <left style="thick">
        <color indexed="10"/>
      </left>
      <right style="thin">
        <color indexed="8"/>
      </right>
      <top style="hair">
        <color indexed="8"/>
      </top>
      <bottom>
        <color indexed="63"/>
      </bottom>
    </border>
    <border>
      <left style="thick">
        <color indexed="10"/>
      </left>
      <right style="thick">
        <color indexed="10"/>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ck">
        <color indexed="10"/>
      </right>
      <top style="hair">
        <color theme="1"/>
      </top>
      <bottom style="thin">
        <color indexed="8"/>
      </bottom>
    </border>
    <border diagonalUp="1">
      <left style="thin"/>
      <right style="thin"/>
      <top style="thin"/>
      <bottom style="thin"/>
      <diagonal style="thin"/>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ck">
        <color indexed="10"/>
      </left>
      <right style="thick">
        <color indexed="10"/>
      </right>
      <top>
        <color indexed="63"/>
      </top>
      <bottom style="thick">
        <color indexed="10"/>
      </bottom>
    </border>
    <border diagonalUp="1">
      <left style="thick">
        <color indexed="10"/>
      </left>
      <right style="thick">
        <color indexed="10"/>
      </right>
      <top>
        <color indexed="63"/>
      </top>
      <bottom style="thick">
        <color indexed="10"/>
      </bottom>
      <diagonal style="thin">
        <color indexed="8"/>
      </diagonal>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color theme="0"/>
      </left>
      <right style="thin">
        <color theme="0"/>
      </right>
      <top style="thin"/>
      <bottom style="thin"/>
    </border>
    <border>
      <left style="thin">
        <color theme="0"/>
      </left>
      <right style="thin"/>
      <top style="thin"/>
      <bottom style="thin"/>
    </border>
    <border>
      <left style="thin"/>
      <right style="thin">
        <color theme="0"/>
      </right>
      <top style="thin"/>
      <bottom style="thin"/>
    </border>
    <border>
      <left style="thick">
        <color indexed="10"/>
      </left>
      <right style="thick">
        <color indexed="10"/>
      </right>
      <top style="thin">
        <color indexed="8"/>
      </top>
      <bottom style="thick">
        <color indexed="10"/>
      </bottom>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style="thick">
        <color indexed="10"/>
      </right>
      <top style="thin"/>
      <bottom>
        <color indexed="63"/>
      </bottom>
    </border>
    <border>
      <left style="thin"/>
      <right style="thick">
        <color indexed="10"/>
      </right>
      <top>
        <color indexed="63"/>
      </top>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thin"/>
    </border>
    <border>
      <left style="medium"/>
      <right style="thin"/>
      <top style="thin"/>
      <bottom style="thin"/>
    </border>
    <border>
      <left style="medium"/>
      <right>
        <color indexed="63"/>
      </right>
      <top style="thin"/>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1" applyNumberFormat="0" applyAlignment="0" applyProtection="0"/>
    <xf numFmtId="0" fontId="53" fillId="26"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7" borderId="2" applyNumberFormat="0" applyFont="0" applyAlignment="0" applyProtection="0"/>
    <xf numFmtId="0" fontId="54" fillId="0" borderId="3" applyNumberFormat="0" applyFill="0" applyAlignment="0" applyProtection="0"/>
    <xf numFmtId="0" fontId="55" fillId="28" borderId="0" applyNumberFormat="0" applyBorder="0" applyAlignment="0" applyProtection="0"/>
    <xf numFmtId="0" fontId="56" fillId="29"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29"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0" borderId="4" applyNumberFormat="0" applyAlignment="0" applyProtection="0"/>
    <xf numFmtId="0" fontId="13" fillId="0" borderId="0" applyNumberFormat="0" applyFill="0" applyBorder="0" applyAlignment="0" applyProtection="0"/>
    <xf numFmtId="0" fontId="65" fillId="31" borderId="0" applyNumberFormat="0" applyBorder="0" applyAlignment="0" applyProtection="0"/>
  </cellStyleXfs>
  <cellXfs count="466">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right"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applyAlignment="1">
      <alignment wrapText="1"/>
    </xf>
    <xf numFmtId="0" fontId="4" fillId="0" borderId="0" xfId="0" applyFont="1" applyAlignment="1">
      <alignment/>
    </xf>
    <xf numFmtId="0" fontId="4" fillId="0" borderId="0" xfId="0" applyFont="1" applyAlignment="1">
      <alignment vertical="top" wrapText="1"/>
    </xf>
    <xf numFmtId="58" fontId="4" fillId="0" borderId="18" xfId="0" applyNumberFormat="1" applyFont="1" applyFill="1" applyBorder="1" applyAlignment="1">
      <alignment horizontal="left" vertical="center"/>
    </xf>
    <xf numFmtId="189" fontId="4" fillId="0" borderId="18" xfId="0" applyNumberFormat="1" applyFont="1" applyFill="1" applyBorder="1" applyAlignment="1">
      <alignment horizontal="left" vertical="center"/>
    </xf>
    <xf numFmtId="190" fontId="4" fillId="0" borderId="18" xfId="0" applyNumberFormat="1" applyFont="1" applyFill="1" applyBorder="1" applyAlignment="1">
      <alignment horizontal="left" vertical="center"/>
    </xf>
    <xf numFmtId="191" fontId="4" fillId="0" borderId="18" xfId="0" applyNumberFormat="1" applyFont="1" applyFill="1" applyBorder="1" applyAlignment="1">
      <alignment horizontal="left" vertical="center"/>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vertical="center"/>
      <protection locked="0"/>
    </xf>
    <xf numFmtId="0" fontId="4" fillId="0" borderId="0" xfId="0" applyFont="1" applyAlignment="1" applyProtection="1">
      <alignment vertical="center" shrinkToFit="1"/>
      <protection locked="0"/>
    </xf>
    <xf numFmtId="0" fontId="4" fillId="0" borderId="0" xfId="0" applyFont="1" applyAlignment="1" applyProtection="1">
      <alignment vertical="center" wrapText="1"/>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protection locked="0"/>
    </xf>
    <xf numFmtId="0" fontId="4" fillId="0" borderId="16" xfId="0" applyFont="1" applyBorder="1" applyAlignment="1" applyProtection="1">
      <alignment horizontal="center" vertical="center"/>
      <protection/>
    </xf>
    <xf numFmtId="0" fontId="4" fillId="0" borderId="16" xfId="0" applyFont="1" applyBorder="1" applyAlignment="1" applyProtection="1">
      <alignment horizontal="left" vertical="center"/>
      <protection/>
    </xf>
    <xf numFmtId="0" fontId="4" fillId="0" borderId="16" xfId="0"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4" fillId="0" borderId="18"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8" xfId="0" applyFont="1" applyBorder="1" applyAlignment="1" applyProtection="1">
      <alignment horizontal="left" vertical="center"/>
      <protection/>
    </xf>
    <xf numFmtId="0" fontId="4" fillId="0" borderId="0" xfId="0" applyFont="1" applyAlignment="1" applyProtection="1">
      <alignment horizontal="right"/>
      <protection/>
    </xf>
    <xf numFmtId="0" fontId="4" fillId="0" borderId="16" xfId="0" applyFont="1" applyBorder="1" applyAlignment="1" applyProtection="1">
      <alignment shrinkToFit="1"/>
      <protection/>
    </xf>
    <xf numFmtId="0" fontId="4" fillId="0" borderId="19" xfId="0" applyFont="1" applyBorder="1" applyAlignment="1" applyProtection="1">
      <alignment shrinkToFit="1"/>
      <protection/>
    </xf>
    <xf numFmtId="0" fontId="4" fillId="0" borderId="0" xfId="0" applyFont="1" applyBorder="1" applyAlignment="1" applyProtection="1">
      <alignment/>
      <protection/>
    </xf>
    <xf numFmtId="176" fontId="4" fillId="0" borderId="0" xfId="0" applyNumberFormat="1" applyFont="1" applyFill="1" applyAlignment="1" applyProtection="1">
      <alignment horizontal="right" vertical="center" shrinkToFit="1"/>
      <protection locked="0"/>
    </xf>
    <xf numFmtId="176" fontId="0" fillId="0" borderId="20" xfId="0" applyNumberFormat="1"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180" fontId="0" fillId="0" borderId="21" xfId="0" applyNumberFormat="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2" borderId="18" xfId="0" applyFill="1" applyBorder="1" applyAlignment="1" applyProtection="1">
      <alignment horizontal="center" vertical="center"/>
      <protection/>
    </xf>
    <xf numFmtId="0" fontId="0" fillId="32" borderId="23" xfId="0" applyFill="1" applyBorder="1" applyAlignment="1" applyProtection="1">
      <alignment horizontal="center" vertical="center"/>
      <protection/>
    </xf>
    <xf numFmtId="0" fontId="0" fillId="32" borderId="24" xfId="0" applyFill="1" applyBorder="1" applyAlignment="1" applyProtection="1">
      <alignment horizontal="center" vertical="center"/>
      <protection/>
    </xf>
    <xf numFmtId="0" fontId="0" fillId="32" borderId="25" xfId="0" applyFill="1" applyBorder="1" applyAlignment="1" applyProtection="1">
      <alignment horizontal="center" vertical="center"/>
      <protection/>
    </xf>
    <xf numFmtId="0" fontId="0" fillId="32" borderId="26" xfId="0" applyFill="1" applyBorder="1" applyAlignment="1" applyProtection="1">
      <alignment vertical="center"/>
      <protection/>
    </xf>
    <xf numFmtId="0" fontId="2" fillId="0" borderId="24" xfId="0" applyFont="1" applyBorder="1" applyAlignment="1" applyProtection="1">
      <alignment vertical="center" wrapText="1"/>
      <protection/>
    </xf>
    <xf numFmtId="0" fontId="0" fillId="32" borderId="27" xfId="0" applyFill="1" applyBorder="1" applyAlignment="1" applyProtection="1">
      <alignment horizontal="center" vertical="center"/>
      <protection/>
    </xf>
    <xf numFmtId="0" fontId="0" fillId="32" borderId="26" xfId="0" applyFill="1" applyBorder="1" applyAlignment="1" applyProtection="1">
      <alignment vertical="center" wrapText="1"/>
      <protection/>
    </xf>
    <xf numFmtId="0" fontId="0" fillId="32" borderId="28" xfId="0" applyFill="1" applyBorder="1" applyAlignment="1" applyProtection="1">
      <alignment horizontal="center" vertical="center"/>
      <protection/>
    </xf>
    <xf numFmtId="0" fontId="2" fillId="0" borderId="24" xfId="0" applyFont="1" applyBorder="1" applyAlignment="1" applyProtection="1">
      <alignment vertical="center"/>
      <protection/>
    </xf>
    <xf numFmtId="0" fontId="0" fillId="33" borderId="23" xfId="0" applyFill="1" applyBorder="1" applyAlignment="1" applyProtection="1">
      <alignment horizontal="center" vertical="center" wrapText="1"/>
      <protection/>
    </xf>
    <xf numFmtId="0" fontId="0" fillId="33" borderId="23" xfId="0" applyFill="1" applyBorder="1" applyAlignment="1" applyProtection="1">
      <alignment horizontal="center" vertical="center"/>
      <protection/>
    </xf>
    <xf numFmtId="0" fontId="0" fillId="33" borderId="25" xfId="0" applyFill="1" applyBorder="1" applyAlignment="1" applyProtection="1">
      <alignment horizontal="center" vertical="center"/>
      <protection/>
    </xf>
    <xf numFmtId="0" fontId="0" fillId="33" borderId="26" xfId="0" applyFill="1" applyBorder="1" applyAlignment="1" applyProtection="1">
      <alignment vertical="center"/>
      <protection/>
    </xf>
    <xf numFmtId="0" fontId="0" fillId="0" borderId="29" xfId="0" applyBorder="1" applyAlignment="1" applyProtection="1">
      <alignment vertical="center" wrapText="1"/>
      <protection/>
    </xf>
    <xf numFmtId="0" fontId="0" fillId="0" borderId="30" xfId="0" applyBorder="1" applyAlignment="1" applyProtection="1">
      <alignment vertical="center" wrapText="1"/>
      <protection/>
    </xf>
    <xf numFmtId="0" fontId="11" fillId="33" borderId="26" xfId="0" applyFont="1" applyFill="1" applyBorder="1" applyAlignment="1" applyProtection="1">
      <alignment vertical="center" wrapText="1"/>
      <protection/>
    </xf>
    <xf numFmtId="0" fontId="0" fillId="33" borderId="26" xfId="0" applyFill="1" applyBorder="1" applyAlignment="1" applyProtection="1">
      <alignment vertical="center" wrapText="1"/>
      <protection/>
    </xf>
    <xf numFmtId="0" fontId="0" fillId="0" borderId="19" xfId="0" applyFill="1" applyBorder="1" applyAlignment="1" applyProtection="1">
      <alignment vertical="center"/>
      <protection/>
    </xf>
    <xf numFmtId="0" fontId="0" fillId="0" borderId="16" xfId="0" applyFill="1" applyBorder="1" applyAlignment="1" applyProtection="1">
      <alignment vertical="center" wrapText="1"/>
      <protection/>
    </xf>
    <xf numFmtId="0" fontId="0" fillId="0" borderId="0" xfId="0" applyFill="1" applyAlignment="1" applyProtection="1">
      <alignment vertical="center"/>
      <protection/>
    </xf>
    <xf numFmtId="0" fontId="0" fillId="33" borderId="18" xfId="0" applyFill="1" applyBorder="1" applyAlignment="1" applyProtection="1">
      <alignment horizontal="center" vertical="center"/>
      <protection/>
    </xf>
    <xf numFmtId="0" fontId="0" fillId="33" borderId="26" xfId="0" applyFill="1" applyBorder="1" applyAlignment="1" applyProtection="1">
      <alignment horizontal="center" vertical="center"/>
      <protection/>
    </xf>
    <xf numFmtId="0" fontId="0" fillId="33" borderId="31" xfId="0" applyFill="1" applyBorder="1" applyAlignment="1" applyProtection="1">
      <alignment horizontal="center" vertical="center"/>
      <protection/>
    </xf>
    <xf numFmtId="0" fontId="0" fillId="0" borderId="24" xfId="0" applyFill="1" applyBorder="1" applyAlignment="1" applyProtection="1">
      <alignment vertical="center" wrapText="1"/>
      <protection/>
    </xf>
    <xf numFmtId="0" fontId="0" fillId="0" borderId="32"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32" xfId="0" applyFont="1" applyBorder="1" applyAlignment="1" applyProtection="1">
      <alignment vertical="center" wrapText="1"/>
      <protection/>
    </xf>
    <xf numFmtId="0" fontId="0" fillId="0" borderId="33" xfId="0" applyFont="1" applyBorder="1" applyAlignment="1" applyProtection="1">
      <alignment vertical="center" wrapText="1"/>
      <protection/>
    </xf>
    <xf numFmtId="0" fontId="0" fillId="0" borderId="24"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32" xfId="0" applyBorder="1" applyAlignment="1" applyProtection="1">
      <alignment vertical="center"/>
      <protection/>
    </xf>
    <xf numFmtId="0" fontId="0" fillId="0" borderId="24" xfId="0" applyFill="1" applyBorder="1" applyAlignment="1" applyProtection="1">
      <alignment vertical="center"/>
      <protection/>
    </xf>
    <xf numFmtId="0" fontId="0" fillId="0" borderId="33" xfId="0" applyBorder="1" applyAlignment="1" applyProtection="1">
      <alignment vertical="center"/>
      <protection/>
    </xf>
    <xf numFmtId="0" fontId="0" fillId="33" borderId="19" xfId="0" applyFill="1" applyBorder="1" applyAlignment="1" applyProtection="1">
      <alignment vertical="center" wrapText="1"/>
      <protection/>
    </xf>
    <xf numFmtId="0" fontId="11" fillId="33" borderId="19" xfId="0" applyFont="1" applyFill="1" applyBorder="1" applyAlignment="1" applyProtection="1">
      <alignment vertical="center" wrapText="1"/>
      <protection/>
    </xf>
    <xf numFmtId="0" fontId="11" fillId="33" borderId="34" xfId="0" applyFont="1" applyFill="1" applyBorder="1" applyAlignment="1" applyProtection="1">
      <alignment vertical="center" wrapText="1"/>
      <protection/>
    </xf>
    <xf numFmtId="0" fontId="0" fillId="33" borderId="34" xfId="0" applyFont="1" applyFill="1" applyBorder="1" applyAlignment="1" applyProtection="1">
      <alignment vertical="center" wrapText="1"/>
      <protection/>
    </xf>
    <xf numFmtId="0" fontId="0" fillId="33" borderId="35" xfId="0" applyFont="1" applyFill="1" applyBorder="1" applyAlignment="1" applyProtection="1">
      <alignment vertical="center" wrapText="1"/>
      <protection/>
    </xf>
    <xf numFmtId="0" fontId="0" fillId="33" borderId="20" xfId="0" applyFill="1" applyBorder="1" applyAlignment="1" applyProtection="1">
      <alignment horizontal="center" vertical="center"/>
      <protection/>
    </xf>
    <xf numFmtId="0" fontId="0" fillId="33" borderId="21" xfId="0" applyFill="1" applyBorder="1" applyAlignment="1" applyProtection="1">
      <alignment horizontal="center" vertical="center"/>
      <protection/>
    </xf>
    <xf numFmtId="0" fontId="17" fillId="0" borderId="0" xfId="0" applyFont="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Alignment="1">
      <alignment vertical="center" wrapText="1"/>
    </xf>
    <xf numFmtId="14" fontId="16" fillId="0" borderId="0" xfId="0" applyNumberFormat="1" applyFont="1" applyFill="1" applyBorder="1" applyAlignment="1" applyProtection="1">
      <alignment vertical="center" wrapText="1"/>
      <protection/>
    </xf>
    <xf numFmtId="180" fontId="4" fillId="0" borderId="0" xfId="0" applyNumberFormat="1" applyFont="1" applyAlignment="1" applyProtection="1">
      <alignment horizontal="left" vertical="center"/>
      <protection locked="0"/>
    </xf>
    <xf numFmtId="188" fontId="0" fillId="0" borderId="30" xfId="0" applyNumberFormat="1" applyBorder="1" applyAlignment="1" applyProtection="1">
      <alignment vertical="center" wrapText="1"/>
      <protection/>
    </xf>
    <xf numFmtId="0" fontId="4" fillId="0" borderId="0" xfId="0" applyFont="1" applyBorder="1" applyAlignment="1">
      <alignment vertical="center"/>
    </xf>
    <xf numFmtId="58" fontId="4" fillId="0" borderId="0" xfId="0" applyNumberFormat="1" applyFont="1" applyBorder="1" applyAlignment="1" applyProtection="1">
      <alignment horizontal="lef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0" fillId="0" borderId="40" xfId="0" applyBorder="1" applyAlignment="1" applyProtection="1">
      <alignment vertical="center" wrapText="1"/>
      <protection/>
    </xf>
    <xf numFmtId="0" fontId="0" fillId="0" borderId="41" xfId="0" applyBorder="1" applyAlignment="1" applyProtection="1">
      <alignment vertical="center" wrapText="1"/>
      <protection/>
    </xf>
    <xf numFmtId="0" fontId="0" fillId="0" borderId="42" xfId="0" applyBorder="1" applyAlignment="1" applyProtection="1">
      <alignment vertical="center" wrapText="1"/>
      <protection/>
    </xf>
    <xf numFmtId="0" fontId="0" fillId="0" borderId="43" xfId="0" applyBorder="1" applyAlignment="1" applyProtection="1">
      <alignment vertical="center" wrapText="1"/>
      <protection/>
    </xf>
    <xf numFmtId="0" fontId="0" fillId="33" borderId="34" xfId="0" applyFill="1" applyBorder="1" applyAlignment="1" applyProtection="1">
      <alignment vertical="center" wrapText="1"/>
      <protection/>
    </xf>
    <xf numFmtId="0" fontId="11" fillId="0" borderId="0" xfId="0" applyFont="1" applyFill="1" applyAlignment="1">
      <alignment vertical="center"/>
    </xf>
    <xf numFmtId="0" fontId="21" fillId="0" borderId="18" xfId="0" applyFont="1" applyFill="1" applyBorder="1" applyAlignment="1">
      <alignment horizontal="center" vertical="center" wrapText="1"/>
    </xf>
    <xf numFmtId="0" fontId="21" fillId="0" borderId="18" xfId="0" applyFont="1" applyFill="1" applyBorder="1" applyAlignment="1">
      <alignment horizontal="justify" vertical="center" wrapText="1"/>
    </xf>
    <xf numFmtId="0" fontId="21" fillId="0" borderId="44" xfId="0" applyFont="1" applyFill="1" applyBorder="1" applyAlignment="1">
      <alignment horizontal="justify" vertical="center" wrapText="1"/>
    </xf>
    <xf numFmtId="0" fontId="21" fillId="0" borderId="44" xfId="0" applyFont="1" applyFill="1" applyBorder="1" applyAlignment="1">
      <alignment horizontal="center" vertical="center" wrapText="1"/>
    </xf>
    <xf numFmtId="0" fontId="21" fillId="0" borderId="18" xfId="0" applyFont="1" applyFill="1" applyBorder="1" applyAlignment="1">
      <alignment horizontal="justify" vertical="top" wrapText="1"/>
    </xf>
    <xf numFmtId="0" fontId="22" fillId="0" borderId="44" xfId="0" applyFont="1" applyFill="1" applyBorder="1" applyAlignment="1">
      <alignment horizontal="center" vertical="center" wrapText="1"/>
    </xf>
    <xf numFmtId="0" fontId="21" fillId="0" borderId="23" xfId="0" applyFont="1" applyFill="1" applyBorder="1" applyAlignment="1">
      <alignment vertical="center" wrapText="1"/>
    </xf>
    <xf numFmtId="0" fontId="22" fillId="0" borderId="18" xfId="0" applyFont="1" applyFill="1" applyBorder="1" applyAlignment="1">
      <alignment horizontal="center" vertical="center" wrapText="1"/>
    </xf>
    <xf numFmtId="0" fontId="23" fillId="0" borderId="23" xfId="0" applyFont="1" applyFill="1" applyBorder="1" applyAlignment="1">
      <alignment wrapText="1"/>
    </xf>
    <xf numFmtId="0" fontId="21" fillId="0" borderId="45" xfId="0" applyFont="1" applyFill="1" applyBorder="1" applyAlignment="1">
      <alignment horizontal="left" vertical="top" wrapText="1"/>
    </xf>
    <xf numFmtId="0" fontId="23" fillId="0" borderId="23" xfId="0" applyFont="1" applyFill="1" applyBorder="1" applyAlignment="1">
      <alignment horizontal="left" wrapText="1"/>
    </xf>
    <xf numFmtId="0" fontId="0" fillId="0" borderId="46" xfId="0" applyBorder="1" applyAlignment="1" applyProtection="1">
      <alignment vertical="center"/>
      <protection/>
    </xf>
    <xf numFmtId="0" fontId="0" fillId="33" borderId="21" xfId="0" applyFont="1" applyFill="1" applyBorder="1" applyAlignment="1" applyProtection="1">
      <alignment vertical="center" wrapText="1"/>
      <protection/>
    </xf>
    <xf numFmtId="0" fontId="0" fillId="0" borderId="47" xfId="0" applyBorder="1" applyAlignment="1" applyProtection="1">
      <alignment vertical="center"/>
      <protection/>
    </xf>
    <xf numFmtId="0" fontId="0" fillId="0" borderId="48" xfId="0" applyBorder="1" applyAlignment="1" applyProtection="1">
      <alignment vertical="center"/>
      <protection/>
    </xf>
    <xf numFmtId="0" fontId="20" fillId="0" borderId="0" xfId="0" applyFont="1" applyFill="1" applyAlignment="1">
      <alignment vertical="center"/>
    </xf>
    <xf numFmtId="0" fontId="4" fillId="0" borderId="0" xfId="0" applyFont="1" applyFill="1" applyAlignment="1">
      <alignment vertical="top" wrapText="1"/>
    </xf>
    <xf numFmtId="0" fontId="20" fillId="0" borderId="0" xfId="0" applyFont="1" applyAlignment="1" applyProtection="1">
      <alignment vertical="center"/>
      <protection locked="0"/>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Border="1" applyAlignment="1">
      <alignment vertical="center" wrapText="1"/>
    </xf>
    <xf numFmtId="0" fontId="4" fillId="0" borderId="18" xfId="0" applyFont="1" applyFill="1" applyBorder="1" applyAlignment="1">
      <alignment horizontal="center" vertical="center"/>
    </xf>
    <xf numFmtId="58" fontId="4" fillId="0" borderId="18" xfId="0" applyNumberFormat="1" applyFont="1" applyFill="1" applyBorder="1" applyAlignment="1">
      <alignment horizontal="center" vertical="center"/>
    </xf>
    <xf numFmtId="189" fontId="4" fillId="0" borderId="18" xfId="0" applyNumberFormat="1" applyFont="1" applyFill="1" applyBorder="1" applyAlignment="1">
      <alignment horizontal="center" vertical="center"/>
    </xf>
    <xf numFmtId="190" fontId="4" fillId="0" borderId="18" xfId="0" applyNumberFormat="1" applyFont="1" applyFill="1" applyBorder="1" applyAlignment="1">
      <alignment horizontal="center" vertical="center"/>
    </xf>
    <xf numFmtId="176" fontId="4" fillId="0" borderId="18" xfId="0" applyNumberFormat="1" applyFont="1" applyFill="1" applyBorder="1" applyAlignment="1">
      <alignment horizontal="center" vertical="center"/>
    </xf>
    <xf numFmtId="0" fontId="66" fillId="0" borderId="0" xfId="0" applyFont="1" applyBorder="1" applyAlignment="1">
      <alignment vertical="center" wrapText="1"/>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wrapText="1"/>
    </xf>
    <xf numFmtId="0" fontId="4" fillId="0" borderId="0" xfId="0" applyFont="1" applyFill="1" applyAlignment="1">
      <alignment horizontal="left" vertical="center" wrapText="1"/>
    </xf>
    <xf numFmtId="0" fontId="9" fillId="0" borderId="45" xfId="0" applyFont="1" applyFill="1" applyBorder="1" applyAlignment="1">
      <alignment vertical="top" wrapText="1"/>
    </xf>
    <xf numFmtId="0" fontId="20" fillId="0" borderId="0" xfId="0" applyFont="1" applyFill="1" applyAlignment="1">
      <alignment horizontal="center" vertical="top"/>
    </xf>
    <xf numFmtId="0" fontId="9" fillId="0" borderId="49" xfId="0" applyFont="1" applyFill="1" applyBorder="1" applyAlignment="1">
      <alignment vertical="top" wrapText="1"/>
    </xf>
    <xf numFmtId="0" fontId="9" fillId="0" borderId="23" xfId="0" applyFont="1" applyFill="1" applyBorder="1" applyAlignment="1">
      <alignment vertical="center" wrapText="1"/>
    </xf>
    <xf numFmtId="0" fontId="9" fillId="0" borderId="49" xfId="0" applyFont="1" applyFill="1" applyBorder="1" applyAlignment="1">
      <alignment vertical="center" wrapText="1"/>
    </xf>
    <xf numFmtId="0" fontId="9" fillId="0" borderId="45" xfId="0" applyFont="1" applyFill="1" applyBorder="1" applyAlignment="1">
      <alignment vertical="center" wrapText="1"/>
    </xf>
    <xf numFmtId="0" fontId="20" fillId="0" borderId="23" xfId="0" applyFont="1" applyBorder="1" applyAlignment="1" applyProtection="1">
      <alignment horizontal="left" vertical="center" wrapText="1"/>
      <protection/>
    </xf>
    <xf numFmtId="0" fontId="21" fillId="0" borderId="50" xfId="0" applyFont="1" applyFill="1" applyBorder="1" applyAlignment="1">
      <alignment horizontal="justify" vertical="top" wrapText="1"/>
    </xf>
    <xf numFmtId="0" fontId="22" fillId="0" borderId="50" xfId="0" applyFont="1" applyFill="1" applyBorder="1" applyAlignment="1">
      <alignment horizontal="center" vertical="center" wrapText="1"/>
    </xf>
    <xf numFmtId="0" fontId="21" fillId="0" borderId="51" xfId="0" applyFont="1" applyFill="1" applyBorder="1" applyAlignment="1">
      <alignment horizontal="justify" vertical="top" wrapText="1"/>
    </xf>
    <xf numFmtId="0" fontId="22" fillId="0" borderId="51" xfId="0" applyFont="1" applyFill="1" applyBorder="1" applyAlignment="1">
      <alignment horizontal="center" vertical="center" wrapText="1"/>
    </xf>
    <xf numFmtId="0" fontId="9" fillId="0" borderId="51" xfId="0" applyFont="1" applyFill="1" applyBorder="1" applyAlignment="1">
      <alignment horizontal="justify" vertical="top" wrapText="1"/>
    </xf>
    <xf numFmtId="0" fontId="10" fillId="0" borderId="51"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1" fillId="0" borderId="52" xfId="0" applyFont="1" applyFill="1" applyBorder="1" applyAlignment="1">
      <alignment horizontal="justify" vertical="top" wrapText="1"/>
    </xf>
    <xf numFmtId="0" fontId="10" fillId="0" borderId="53" xfId="0" applyFont="1" applyFill="1" applyBorder="1" applyAlignment="1">
      <alignment horizontal="center" vertical="center" wrapText="1"/>
    </xf>
    <xf numFmtId="0" fontId="9" fillId="0" borderId="50" xfId="0" applyFont="1" applyFill="1" applyBorder="1" applyAlignment="1">
      <alignment horizontal="justify" vertical="top" wrapText="1"/>
    </xf>
    <xf numFmtId="0" fontId="10" fillId="0" borderId="50" xfId="0" applyFont="1" applyFill="1" applyBorder="1" applyAlignment="1">
      <alignment horizontal="center" vertical="center" wrapText="1"/>
    </xf>
    <xf numFmtId="0" fontId="9" fillId="0" borderId="52" xfId="0" applyFont="1" applyFill="1" applyBorder="1" applyAlignment="1">
      <alignment horizontal="justify" vertical="top" wrapText="1"/>
    </xf>
    <xf numFmtId="0" fontId="10" fillId="0" borderId="52" xfId="0" applyFont="1" applyFill="1" applyBorder="1" applyAlignment="1">
      <alignment horizontal="center" vertical="center" wrapText="1"/>
    </xf>
    <xf numFmtId="0" fontId="21" fillId="0" borderId="53" xfId="0" applyFont="1" applyFill="1" applyBorder="1" applyAlignment="1">
      <alignment vertical="top" wrapText="1"/>
    </xf>
    <xf numFmtId="0" fontId="21" fillId="0" borderId="52" xfId="0" applyFont="1" applyFill="1" applyBorder="1" applyAlignment="1">
      <alignment vertical="top" wrapText="1"/>
    </xf>
    <xf numFmtId="0" fontId="2" fillId="33" borderId="19" xfId="0" applyFont="1" applyFill="1" applyBorder="1" applyAlignment="1" applyProtection="1">
      <alignment vertical="center" wrapText="1"/>
      <protection/>
    </xf>
    <xf numFmtId="0" fontId="20" fillId="0" borderId="18" xfId="0" applyFont="1" applyBorder="1" applyAlignment="1" applyProtection="1">
      <alignment horizontal="left" vertical="center" wrapText="1"/>
      <protection/>
    </xf>
    <xf numFmtId="0" fontId="9" fillId="0" borderId="52" xfId="0" applyFont="1" applyFill="1" applyBorder="1" applyAlignment="1">
      <alignment vertical="top" wrapText="1"/>
    </xf>
    <xf numFmtId="0" fontId="0" fillId="33" borderId="54" xfId="0" applyFill="1" applyBorder="1" applyAlignment="1" applyProtection="1">
      <alignment horizontal="center" vertical="center"/>
      <protection/>
    </xf>
    <xf numFmtId="0" fontId="0" fillId="0" borderId="55" xfId="0" applyBorder="1" applyAlignment="1" applyProtection="1">
      <alignment vertical="center"/>
      <protection/>
    </xf>
    <xf numFmtId="0" fontId="21" fillId="0" borderId="50" xfId="0" applyFont="1" applyFill="1" applyBorder="1" applyAlignment="1">
      <alignment vertical="center"/>
    </xf>
    <xf numFmtId="0" fontId="21" fillId="0" borderId="52" xfId="0" applyFont="1" applyFill="1" applyBorder="1" applyAlignment="1">
      <alignment vertical="center"/>
    </xf>
    <xf numFmtId="0" fontId="11" fillId="33" borderId="21" xfId="0" applyFont="1" applyFill="1" applyBorder="1" applyAlignment="1" applyProtection="1">
      <alignment vertical="center" wrapText="1"/>
      <protection/>
    </xf>
    <xf numFmtId="0" fontId="4" fillId="0" borderId="19" xfId="0" applyFont="1" applyFill="1" applyBorder="1" applyAlignment="1" applyProtection="1">
      <alignment shrinkToFit="1"/>
      <protection locked="0"/>
    </xf>
    <xf numFmtId="0" fontId="4" fillId="0" borderId="16" xfId="0" applyFont="1" applyFill="1" applyBorder="1" applyAlignment="1" applyProtection="1">
      <alignment shrinkToFit="1"/>
      <protection locked="0"/>
    </xf>
    <xf numFmtId="0" fontId="21" fillId="0" borderId="49" xfId="0" applyFont="1" applyFill="1" applyBorder="1" applyAlignment="1">
      <alignment vertical="top" wrapText="1"/>
    </xf>
    <xf numFmtId="0" fontId="21" fillId="0" borderId="45" xfId="0" applyFont="1" applyFill="1" applyBorder="1" applyAlignment="1">
      <alignment vertical="top" wrapText="1"/>
    </xf>
    <xf numFmtId="0" fontId="4" fillId="0" borderId="18" xfId="0" applyFont="1" applyBorder="1" applyAlignment="1" applyProtection="1">
      <alignment horizontal="left" vertical="center" wrapText="1"/>
      <protection/>
    </xf>
    <xf numFmtId="0" fontId="0" fillId="0" borderId="26" xfId="0" applyFont="1" applyFill="1" applyBorder="1" applyAlignment="1">
      <alignment vertical="center"/>
    </xf>
    <xf numFmtId="176" fontId="0" fillId="0" borderId="24" xfId="0" applyNumberFormat="1" applyFont="1" applyFill="1" applyBorder="1" applyAlignment="1">
      <alignment vertical="center"/>
    </xf>
    <xf numFmtId="0" fontId="0" fillId="0" borderId="27" xfId="0" applyFont="1" applyFill="1" applyBorder="1" applyAlignment="1">
      <alignment vertical="center"/>
    </xf>
    <xf numFmtId="0" fontId="0" fillId="0" borderId="0" xfId="0" applyNumberFormat="1" applyFont="1" applyFill="1" applyBorder="1" applyAlignment="1">
      <alignment vertical="center"/>
    </xf>
    <xf numFmtId="0" fontId="0" fillId="0" borderId="25" xfId="0" applyFont="1" applyFill="1" applyBorder="1" applyAlignment="1">
      <alignment vertical="center"/>
    </xf>
    <xf numFmtId="0" fontId="0" fillId="0" borderId="0" xfId="0" applyFont="1" applyFill="1" applyBorder="1" applyAlignment="1">
      <alignment vertical="center"/>
    </xf>
    <xf numFmtId="0" fontId="0" fillId="0" borderId="28" xfId="0" applyFont="1" applyFill="1" applyBorder="1" applyAlignment="1">
      <alignment vertical="center"/>
    </xf>
    <xf numFmtId="0" fontId="0" fillId="0" borderId="27" xfId="0" applyNumberFormat="1" applyFont="1" applyFill="1" applyBorder="1" applyAlignment="1">
      <alignment vertical="center"/>
    </xf>
    <xf numFmtId="176" fontId="0" fillId="0" borderId="28" xfId="0" applyNumberFormat="1" applyFont="1" applyFill="1" applyBorder="1" applyAlignment="1">
      <alignment vertical="center"/>
    </xf>
    <xf numFmtId="0" fontId="0" fillId="0" borderId="56" xfId="0" applyNumberFormat="1" applyFont="1" applyFill="1" applyBorder="1" applyAlignment="1">
      <alignment vertical="center"/>
    </xf>
    <xf numFmtId="0" fontId="4" fillId="0" borderId="23" xfId="0" applyFont="1" applyBorder="1" applyAlignment="1" applyProtection="1">
      <alignment horizontal="left" vertical="center" wrapText="1"/>
      <protection/>
    </xf>
    <xf numFmtId="0" fontId="20" fillId="0" borderId="0" xfId="0" applyFont="1" applyBorder="1" applyAlignment="1" applyProtection="1">
      <alignment vertical="center"/>
      <protection locked="0"/>
    </xf>
    <xf numFmtId="0" fontId="20" fillId="0" borderId="0" xfId="0" applyFont="1" applyBorder="1" applyAlignment="1" applyProtection="1">
      <alignment horizontal="center" vertical="center"/>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horizontal="right" vertical="center"/>
      <protection/>
    </xf>
    <xf numFmtId="0" fontId="20" fillId="0" borderId="23" xfId="0" applyFont="1" applyBorder="1" applyAlignment="1" applyProtection="1">
      <alignment vertical="center"/>
      <protection/>
    </xf>
    <xf numFmtId="0" fontId="20" fillId="0" borderId="45" xfId="0" applyFont="1" applyBorder="1" applyAlignment="1" applyProtection="1">
      <alignment vertical="center"/>
      <protection/>
    </xf>
    <xf numFmtId="0" fontId="20" fillId="0" borderId="18" xfId="0" applyFont="1" applyBorder="1" applyAlignment="1" applyProtection="1">
      <alignment vertical="center" wrapText="1"/>
      <protection/>
    </xf>
    <xf numFmtId="0" fontId="20" fillId="0" borderId="24" xfId="0" applyFont="1" applyBorder="1" applyAlignment="1" applyProtection="1">
      <alignment vertical="center" wrapText="1"/>
      <protection/>
    </xf>
    <xf numFmtId="0" fontId="20" fillId="0" borderId="18" xfId="0" applyFont="1" applyBorder="1" applyAlignment="1" applyProtection="1">
      <alignment horizontal="left" vertical="center"/>
      <protection/>
    </xf>
    <xf numFmtId="0" fontId="14" fillId="0" borderId="18" xfId="0" applyFont="1" applyBorder="1" applyAlignment="1" applyProtection="1">
      <alignment horizontal="left" vertical="center"/>
      <protection/>
    </xf>
    <xf numFmtId="0" fontId="20" fillId="0" borderId="23" xfId="0" applyFont="1" applyBorder="1" applyAlignment="1" applyProtection="1">
      <alignment horizontal="center" vertical="center" wrapText="1"/>
      <protection/>
    </xf>
    <xf numFmtId="0" fontId="28" fillId="0" borderId="18" xfId="0" applyFont="1" applyBorder="1" applyAlignment="1" applyProtection="1">
      <alignment horizontal="left" vertical="center" wrapText="1"/>
      <protection/>
    </xf>
    <xf numFmtId="0" fontId="20" fillId="0" borderId="18" xfId="0" applyFont="1" applyFill="1" applyBorder="1" applyAlignment="1" applyProtection="1">
      <alignment horizontal="left" vertical="center"/>
      <protection/>
    </xf>
    <xf numFmtId="176" fontId="0" fillId="0" borderId="0" xfId="0" applyNumberFormat="1" applyFont="1" applyFill="1" applyBorder="1" applyAlignment="1">
      <alignment vertical="center"/>
    </xf>
    <xf numFmtId="176" fontId="0" fillId="0" borderId="57" xfId="0" applyNumberFormat="1" applyFont="1" applyFill="1" applyBorder="1" applyAlignment="1">
      <alignment vertical="center"/>
    </xf>
    <xf numFmtId="0" fontId="0" fillId="0" borderId="58" xfId="0" applyNumberFormat="1" applyFont="1" applyFill="1" applyBorder="1" applyAlignment="1">
      <alignment vertical="center"/>
    </xf>
    <xf numFmtId="0" fontId="0" fillId="0" borderId="0" xfId="0" applyFont="1" applyFill="1" applyBorder="1" applyAlignment="1">
      <alignment vertical="center"/>
    </xf>
    <xf numFmtId="0" fontId="0" fillId="0" borderId="0" xfId="0" applyBorder="1" applyAlignment="1" applyProtection="1">
      <alignment vertical="center"/>
      <protection/>
    </xf>
    <xf numFmtId="176" fontId="0" fillId="0" borderId="58" xfId="0" applyNumberFormat="1" applyFont="1" applyFill="1" applyBorder="1" applyAlignment="1">
      <alignment vertical="center"/>
    </xf>
    <xf numFmtId="0" fontId="20" fillId="34" borderId="18" xfId="0" applyFont="1" applyFill="1" applyBorder="1" applyAlignment="1" applyProtection="1">
      <alignment horizontal="center" vertical="center"/>
      <protection locked="0"/>
    </xf>
    <xf numFmtId="0" fontId="20" fillId="34" borderId="18" xfId="0" applyFont="1" applyFill="1" applyBorder="1" applyAlignment="1" applyProtection="1">
      <alignment horizontal="center" vertical="center"/>
      <protection locked="0"/>
    </xf>
    <xf numFmtId="0" fontId="20" fillId="0" borderId="0" xfId="0" applyFont="1" applyBorder="1" applyAlignment="1" applyProtection="1">
      <alignment vertical="center"/>
      <protection locked="0"/>
    </xf>
    <xf numFmtId="0" fontId="20" fillId="35" borderId="26" xfId="0" applyFont="1" applyFill="1" applyBorder="1" applyAlignment="1" applyProtection="1">
      <alignment horizontal="center" vertical="center"/>
      <protection locked="0"/>
    </xf>
    <xf numFmtId="0" fontId="20" fillId="35" borderId="26" xfId="0" applyFont="1" applyFill="1" applyBorder="1" applyAlignment="1" applyProtection="1">
      <alignment vertical="center"/>
      <protection locked="0"/>
    </xf>
    <xf numFmtId="0" fontId="4" fillId="0" borderId="0" xfId="0" applyFont="1" applyBorder="1" applyAlignment="1">
      <alignment horizontal="right" vertical="center" wrapText="1"/>
    </xf>
    <xf numFmtId="0" fontId="67" fillId="36" borderId="59" xfId="0" applyFont="1" applyFill="1" applyBorder="1" applyAlignment="1" applyProtection="1">
      <alignment horizontal="center" vertical="center"/>
      <protection/>
    </xf>
    <xf numFmtId="0" fontId="67" fillId="36" borderId="60" xfId="0" applyFont="1" applyFill="1" applyBorder="1" applyAlignment="1" applyProtection="1">
      <alignment horizontal="center" vertical="center"/>
      <protection/>
    </xf>
    <xf numFmtId="0" fontId="68" fillId="36" borderId="60" xfId="0" applyFont="1" applyFill="1" applyBorder="1" applyAlignment="1" applyProtection="1">
      <alignment horizontal="center" vertical="center"/>
      <protection locked="0"/>
    </xf>
    <xf numFmtId="0" fontId="68" fillId="36" borderId="61" xfId="0" applyFont="1" applyFill="1" applyBorder="1" applyAlignment="1" applyProtection="1">
      <alignment horizontal="center" vertical="center" wrapText="1"/>
      <protection/>
    </xf>
    <xf numFmtId="0" fontId="68" fillId="36" borderId="59" xfId="0" applyFont="1" applyFill="1" applyBorder="1" applyAlignment="1" applyProtection="1">
      <alignment horizontal="center" vertical="center"/>
      <protection locked="0"/>
    </xf>
    <xf numFmtId="0" fontId="29" fillId="0" borderId="49" xfId="0" applyFont="1" applyFill="1" applyBorder="1" applyAlignment="1">
      <alignment horizontal="left" wrapText="1"/>
    </xf>
    <xf numFmtId="0" fontId="20" fillId="34" borderId="18" xfId="0" applyFont="1" applyFill="1" applyBorder="1" applyAlignment="1" applyProtection="1">
      <alignment horizontal="center" vertical="center"/>
      <protection locked="0"/>
    </xf>
    <xf numFmtId="0" fontId="20" fillId="0" borderId="45" xfId="0" applyFont="1" applyBorder="1" applyAlignment="1" applyProtection="1">
      <alignment vertical="top" wrapText="1"/>
      <protection/>
    </xf>
    <xf numFmtId="0" fontId="4" fillId="0" borderId="18" xfId="0" applyFont="1" applyBorder="1" applyAlignment="1" applyProtection="1">
      <alignment vertical="center" wrapText="1"/>
      <protection/>
    </xf>
    <xf numFmtId="0" fontId="20" fillId="0" borderId="18" xfId="0" applyFont="1" applyBorder="1" applyAlignment="1" applyProtection="1">
      <alignment vertical="center"/>
      <protection/>
    </xf>
    <xf numFmtId="0" fontId="20" fillId="0" borderId="23" xfId="0" applyFont="1" applyFill="1" applyBorder="1" applyAlignment="1" applyProtection="1">
      <alignment horizontal="left" vertical="center" wrapText="1"/>
      <protection/>
    </xf>
    <xf numFmtId="0" fontId="20" fillId="0" borderId="0" xfId="0" applyFont="1" applyBorder="1" applyAlignment="1" applyProtection="1">
      <alignment vertical="center"/>
      <protection/>
    </xf>
    <xf numFmtId="0" fontId="20" fillId="0" borderId="23" xfId="0" applyFont="1" applyBorder="1" applyAlignment="1" applyProtection="1">
      <alignment vertical="center"/>
      <protection/>
    </xf>
    <xf numFmtId="0" fontId="20" fillId="0" borderId="23" xfId="0" applyFont="1" applyBorder="1" applyAlignment="1" applyProtection="1">
      <alignment vertical="center" wrapText="1"/>
      <protection/>
    </xf>
    <xf numFmtId="0" fontId="20" fillId="0" borderId="18" xfId="0" applyFont="1" applyFill="1" applyBorder="1" applyAlignment="1" applyProtection="1">
      <alignment horizontal="left" vertical="center" wrapText="1"/>
      <protection/>
    </xf>
    <xf numFmtId="0" fontId="20" fillId="0" borderId="18" xfId="0" applyFont="1" applyFill="1" applyBorder="1" applyAlignment="1" applyProtection="1">
      <alignment vertical="center" wrapText="1"/>
      <protection/>
    </xf>
    <xf numFmtId="0" fontId="20" fillId="0" borderId="0" xfId="0" applyFont="1" applyAlignment="1" applyProtection="1">
      <alignment vertical="center"/>
      <protection/>
    </xf>
    <xf numFmtId="0" fontId="68" fillId="36" borderId="60" xfId="0" applyFont="1" applyFill="1" applyBorder="1" applyAlignment="1" applyProtection="1">
      <alignment horizontal="center" vertical="center"/>
      <protection/>
    </xf>
    <xf numFmtId="0" fontId="20" fillId="0" borderId="18" xfId="0" applyFont="1" applyFill="1" applyBorder="1" applyAlignment="1" applyProtection="1">
      <alignment vertical="center"/>
      <protection/>
    </xf>
    <xf numFmtId="0" fontId="9" fillId="0" borderId="50" xfId="0" applyFont="1" applyFill="1" applyBorder="1" applyAlignment="1">
      <alignment vertical="top" wrapText="1"/>
    </xf>
    <xf numFmtId="188" fontId="0" fillId="0" borderId="32" xfId="0" applyNumberFormat="1" applyFont="1" applyFill="1" applyBorder="1" applyAlignment="1" applyProtection="1">
      <alignment horizontal="left" vertical="center" wrapText="1"/>
      <protection/>
    </xf>
    <xf numFmtId="188" fontId="0" fillId="0" borderId="62" xfId="0" applyNumberFormat="1" applyFont="1" applyFill="1" applyBorder="1" applyAlignment="1" applyProtection="1">
      <alignment horizontal="left" vertical="center" wrapText="1"/>
      <protection/>
    </xf>
    <xf numFmtId="0" fontId="0" fillId="0" borderId="33" xfId="0" applyFont="1" applyBorder="1" applyAlignment="1" applyProtection="1">
      <alignment vertical="center" wrapText="1"/>
      <protection/>
    </xf>
    <xf numFmtId="0" fontId="0" fillId="0" borderId="32" xfId="0" applyFont="1" applyBorder="1" applyAlignment="1" applyProtection="1">
      <alignment vertical="center" wrapText="1"/>
      <protection/>
    </xf>
    <xf numFmtId="0" fontId="0" fillId="33" borderId="25" xfId="0" applyFill="1" applyBorder="1" applyAlignment="1" applyProtection="1">
      <alignment horizontal="center" vertical="center"/>
      <protection/>
    </xf>
    <xf numFmtId="0" fontId="0" fillId="33" borderId="57" xfId="0" applyFill="1" applyBorder="1" applyAlignment="1" applyProtection="1">
      <alignment horizontal="center" vertical="center"/>
      <protection/>
    </xf>
    <xf numFmtId="0" fontId="0" fillId="33" borderId="27" xfId="0" applyFill="1" applyBorder="1" applyAlignment="1" applyProtection="1">
      <alignment horizontal="center" vertical="center"/>
      <protection/>
    </xf>
    <xf numFmtId="0" fontId="0" fillId="33" borderId="58" xfId="0" applyFill="1" applyBorder="1" applyAlignment="1" applyProtection="1">
      <alignment horizontal="center" vertical="center"/>
      <protection/>
    </xf>
    <xf numFmtId="0" fontId="2" fillId="0" borderId="27" xfId="0" applyFont="1" applyBorder="1" applyAlignment="1" applyProtection="1">
      <alignment horizontal="left" vertical="center" wrapText="1" indent="1"/>
      <protection/>
    </xf>
    <xf numFmtId="0" fontId="0" fillId="32" borderId="23" xfId="0" applyFill="1" applyBorder="1" applyAlignment="1" applyProtection="1">
      <alignment horizontal="center" vertical="center"/>
      <protection/>
    </xf>
    <xf numFmtId="0" fontId="0" fillId="32" borderId="49" xfId="0" applyFill="1" applyBorder="1" applyAlignment="1" applyProtection="1">
      <alignment horizontal="center" vertical="center"/>
      <protection/>
    </xf>
    <xf numFmtId="0" fontId="0" fillId="32" borderId="45" xfId="0" applyFill="1" applyBorder="1" applyAlignment="1" applyProtection="1">
      <alignment horizontal="center" vertical="center"/>
      <protection/>
    </xf>
    <xf numFmtId="0" fontId="2" fillId="0" borderId="63" xfId="0" applyFont="1" applyBorder="1" applyAlignment="1" applyProtection="1">
      <alignment horizontal="left" vertical="center" wrapText="1"/>
      <protection/>
    </xf>
    <xf numFmtId="0" fontId="2" fillId="0" borderId="64" xfId="0" applyFont="1" applyBorder="1" applyAlignment="1" applyProtection="1">
      <alignment horizontal="left" vertical="center"/>
      <protection/>
    </xf>
    <xf numFmtId="0" fontId="2" fillId="0" borderId="65" xfId="0" applyFont="1" applyBorder="1" applyAlignment="1" applyProtection="1">
      <alignment horizontal="left" vertical="center"/>
      <protection/>
    </xf>
    <xf numFmtId="0" fontId="0" fillId="33" borderId="66" xfId="0" applyFill="1" applyBorder="1" applyAlignment="1" applyProtection="1">
      <alignment horizontal="left" vertical="center"/>
      <protection/>
    </xf>
    <xf numFmtId="0" fontId="0" fillId="33" borderId="67" xfId="0" applyFill="1" applyBorder="1" applyAlignment="1" applyProtection="1">
      <alignment horizontal="left" vertical="center"/>
      <protection/>
    </xf>
    <xf numFmtId="0" fontId="0" fillId="33" borderId="68" xfId="0" applyFill="1" applyBorder="1" applyAlignment="1" applyProtection="1">
      <alignment horizontal="left" vertical="center"/>
      <protection/>
    </xf>
    <xf numFmtId="0" fontId="0" fillId="33" borderId="66" xfId="0" applyFill="1" applyBorder="1" applyAlignment="1" applyProtection="1">
      <alignment horizontal="center" vertical="center" wrapText="1"/>
      <protection/>
    </xf>
    <xf numFmtId="0" fontId="0" fillId="33" borderId="68" xfId="0" applyFill="1" applyBorder="1" applyAlignment="1" applyProtection="1">
      <alignment horizontal="center" vertical="center" wrapText="1"/>
      <protection/>
    </xf>
    <xf numFmtId="0" fontId="0" fillId="33" borderId="69" xfId="0" applyFill="1" applyBorder="1" applyAlignment="1" applyProtection="1">
      <alignment horizontal="center" vertical="center"/>
      <protection/>
    </xf>
    <xf numFmtId="0" fontId="0" fillId="33" borderId="46" xfId="0" applyFill="1" applyBorder="1" applyAlignment="1" applyProtection="1">
      <alignment horizontal="center" vertical="center"/>
      <protection/>
    </xf>
    <xf numFmtId="0" fontId="0" fillId="33" borderId="70" xfId="0" applyFill="1" applyBorder="1" applyAlignment="1" applyProtection="1">
      <alignment horizontal="center" vertical="center" wrapText="1"/>
      <protection/>
    </xf>
    <xf numFmtId="0" fontId="0" fillId="33" borderId="46" xfId="0" applyFill="1" applyBorder="1" applyAlignment="1" applyProtection="1">
      <alignment horizontal="center" vertical="center" wrapText="1"/>
      <protection/>
    </xf>
    <xf numFmtId="0" fontId="0" fillId="0" borderId="63" xfId="0" applyFill="1" applyBorder="1" applyAlignment="1" applyProtection="1">
      <alignment horizontal="left" vertical="center" wrapText="1"/>
      <protection/>
    </xf>
    <xf numFmtId="0" fontId="0" fillId="0" borderId="65" xfId="0" applyFill="1" applyBorder="1" applyAlignment="1" applyProtection="1">
      <alignment horizontal="left" vertical="center" wrapText="1"/>
      <protection/>
    </xf>
    <xf numFmtId="0" fontId="0" fillId="33" borderId="18" xfId="0" applyFont="1" applyFill="1" applyBorder="1" applyAlignment="1" applyProtection="1">
      <alignment horizontal="center" vertical="center"/>
      <protection/>
    </xf>
    <xf numFmtId="188" fontId="4" fillId="0" borderId="0" xfId="0" applyNumberFormat="1" applyFont="1" applyBorder="1" applyAlignment="1" applyProtection="1">
      <alignment horizontal="left" vertical="center" wrapText="1"/>
      <protection/>
    </xf>
    <xf numFmtId="0" fontId="17" fillId="0" borderId="0" xfId="0" applyFont="1" applyAlignment="1">
      <alignment horizontal="center" vertical="center"/>
    </xf>
    <xf numFmtId="0" fontId="11" fillId="0" borderId="0" xfId="0" applyFont="1" applyAlignment="1">
      <alignment horizontal="center" vertical="center"/>
    </xf>
    <xf numFmtId="0" fontId="27"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4" fillId="0" borderId="0" xfId="0" applyFont="1" applyBorder="1" applyAlignment="1">
      <alignment horizontal="left" vertical="top" wrapText="1"/>
    </xf>
    <xf numFmtId="0" fontId="66" fillId="0" borderId="34" xfId="0" applyFont="1" applyBorder="1" applyAlignment="1">
      <alignment horizontal="left" vertical="top" wrapText="1"/>
    </xf>
    <xf numFmtId="0" fontId="66" fillId="0" borderId="0" xfId="0" applyFont="1" applyBorder="1" applyAlignment="1">
      <alignment horizontal="left" vertical="top" wrapText="1"/>
    </xf>
    <xf numFmtId="0" fontId="66" fillId="0" borderId="0" xfId="0" applyFont="1" applyBorder="1" applyAlignment="1">
      <alignment horizontal="left" vertical="center" wrapText="1"/>
    </xf>
    <xf numFmtId="0" fontId="66" fillId="0" borderId="18" xfId="0" applyFont="1" applyBorder="1" applyAlignment="1">
      <alignment vertical="center" wrapText="1"/>
    </xf>
    <xf numFmtId="0" fontId="66" fillId="0" borderId="18" xfId="0" applyFont="1" applyFill="1" applyBorder="1" applyAlignment="1">
      <alignment vertical="center" wrapText="1"/>
    </xf>
    <xf numFmtId="0" fontId="69" fillId="0" borderId="18" xfId="0" applyFont="1" applyBorder="1" applyAlignment="1">
      <alignment vertical="center" wrapText="1"/>
    </xf>
    <xf numFmtId="0" fontId="4" fillId="0" borderId="18" xfId="0" applyFont="1" applyBorder="1" applyAlignment="1">
      <alignment vertical="center"/>
    </xf>
    <xf numFmtId="0" fontId="4" fillId="0" borderId="0" xfId="0" applyFont="1" applyAlignment="1">
      <alignment horizontal="left" vertical="top"/>
    </xf>
    <xf numFmtId="0" fontId="15" fillId="0" borderId="18" xfId="0" applyFont="1" applyBorder="1" applyAlignment="1">
      <alignment horizontal="center" vertical="center" wrapText="1"/>
    </xf>
    <xf numFmtId="0" fontId="15" fillId="0" borderId="18" xfId="0" applyFont="1" applyFill="1" applyBorder="1" applyAlignment="1">
      <alignment horizontal="center" vertical="center" wrapText="1"/>
    </xf>
    <xf numFmtId="0" fontId="4" fillId="0" borderId="0" xfId="0" applyFont="1" applyAlignment="1">
      <alignment vertical="center" wrapText="1"/>
    </xf>
    <xf numFmtId="0" fontId="4" fillId="0" borderId="16" xfId="0" applyFont="1" applyFill="1" applyBorder="1" applyAlignment="1">
      <alignment vertical="center"/>
    </xf>
    <xf numFmtId="0" fontId="4" fillId="0" borderId="0" xfId="0" applyFont="1" applyAlignment="1" quotePrefix="1">
      <alignment horizontal="left" vertical="center" wrapText="1"/>
    </xf>
    <xf numFmtId="0" fontId="4" fillId="0" borderId="0" xfId="0" applyFont="1" applyBorder="1" applyAlignment="1">
      <alignment horizontal="left" vertical="center" wrapText="1"/>
    </xf>
    <xf numFmtId="0" fontId="4" fillId="0" borderId="18" xfId="0" applyFont="1" applyBorder="1" applyAlignment="1">
      <alignment horizontal="center" vertical="center"/>
    </xf>
    <xf numFmtId="0" fontId="21" fillId="0" borderId="23" xfId="0" applyFont="1" applyFill="1" applyBorder="1" applyAlignment="1">
      <alignment horizontal="left" vertical="top" wrapText="1"/>
    </xf>
    <xf numFmtId="0" fontId="21" fillId="0" borderId="49" xfId="0" applyFont="1" applyFill="1" applyBorder="1" applyAlignment="1">
      <alignment horizontal="left" vertical="top" wrapText="1"/>
    </xf>
    <xf numFmtId="0" fontId="21" fillId="0" borderId="45" xfId="0" applyFont="1" applyFill="1" applyBorder="1" applyAlignment="1">
      <alignment horizontal="left" vertical="top" wrapText="1"/>
    </xf>
    <xf numFmtId="0" fontId="20" fillId="0" borderId="0" xfId="0" applyFont="1" applyFill="1" applyAlignment="1">
      <alignment horizontal="left" vertical="top" wrapText="1"/>
    </xf>
    <xf numFmtId="0" fontId="20" fillId="0" borderId="0" xfId="0" applyFont="1" applyFill="1" applyAlignment="1">
      <alignment horizontal="left" vertical="top"/>
    </xf>
    <xf numFmtId="0" fontId="26" fillId="0" borderId="45" xfId="0" applyFont="1" applyFill="1" applyBorder="1" applyAlignment="1">
      <alignment horizontal="left" vertical="center" wrapText="1"/>
    </xf>
    <xf numFmtId="0" fontId="26" fillId="0" borderId="18" xfId="0" applyFont="1" applyFill="1" applyBorder="1" applyAlignment="1">
      <alignment horizontal="left" vertical="center" wrapText="1"/>
    </xf>
    <xf numFmtId="0" fontId="10" fillId="0" borderId="49"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9" fillId="0" borderId="23"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23" xfId="0" applyFont="1" applyFill="1" applyBorder="1" applyAlignment="1">
      <alignment horizontal="left" vertical="top" wrapText="1"/>
    </xf>
    <xf numFmtId="0" fontId="9" fillId="0" borderId="45" xfId="0" applyFont="1" applyFill="1" applyBorder="1" applyAlignment="1">
      <alignment horizontal="left" vertical="top" wrapText="1"/>
    </xf>
    <xf numFmtId="0" fontId="9" fillId="0" borderId="49" xfId="0" applyFont="1" applyFill="1" applyBorder="1" applyAlignment="1">
      <alignment horizontal="left" vertical="top" wrapText="1"/>
    </xf>
    <xf numFmtId="0" fontId="19" fillId="0" borderId="23" xfId="0" applyFont="1" applyFill="1" applyBorder="1" applyAlignment="1">
      <alignment horizontal="left" vertical="center" wrapText="1"/>
    </xf>
    <xf numFmtId="0" fontId="19" fillId="0" borderId="49" xfId="0" applyFont="1" applyFill="1" applyBorder="1" applyAlignment="1">
      <alignment horizontal="left" vertical="center" wrapText="1"/>
    </xf>
    <xf numFmtId="0" fontId="19" fillId="0" borderId="45" xfId="0" applyFont="1" applyFill="1" applyBorder="1" applyAlignment="1">
      <alignment horizontal="left" vertical="center" wrapText="1"/>
    </xf>
    <xf numFmtId="0" fontId="9" fillId="0" borderId="23"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21" fillId="0" borderId="18" xfId="0" applyFont="1" applyFill="1" applyBorder="1" applyAlignment="1">
      <alignment horizontal="left" vertical="top" wrapText="1"/>
    </xf>
    <xf numFmtId="0" fontId="23" fillId="0" borderId="18" xfId="0" applyFont="1" applyFill="1" applyBorder="1" applyAlignment="1">
      <alignment horizontal="left" vertical="center" wrapText="1"/>
    </xf>
    <xf numFmtId="0" fontId="21" fillId="0" borderId="23" xfId="0" applyFont="1" applyFill="1" applyBorder="1" applyAlignment="1">
      <alignment horizontal="center" vertical="center" wrapText="1"/>
    </xf>
    <xf numFmtId="0" fontId="21" fillId="0" borderId="49" xfId="0" applyFont="1" applyFill="1" applyBorder="1" applyAlignment="1">
      <alignment horizontal="center" vertical="center" wrapText="1"/>
    </xf>
    <xf numFmtId="0" fontId="21" fillId="0" borderId="45"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45" xfId="0" applyFont="1" applyFill="1" applyBorder="1" applyAlignment="1">
      <alignment horizontal="center" vertical="center" wrapText="1"/>
    </xf>
    <xf numFmtId="0" fontId="9" fillId="0" borderId="18" xfId="0" applyFont="1" applyFill="1" applyBorder="1" applyAlignment="1">
      <alignment horizontal="left" vertical="top" wrapText="1"/>
    </xf>
    <xf numFmtId="0" fontId="26" fillId="0" borderId="23" xfId="0" applyFont="1" applyFill="1" applyBorder="1" applyAlignment="1">
      <alignment horizontal="left" vertical="center" wrapText="1"/>
    </xf>
    <xf numFmtId="0" fontId="21" fillId="0" borderId="18" xfId="0" applyFont="1" applyFill="1" applyBorder="1" applyAlignment="1">
      <alignment horizontal="justify" vertical="center" wrapText="1"/>
    </xf>
    <xf numFmtId="0" fontId="9" fillId="0" borderId="18" xfId="0" applyFont="1" applyFill="1" applyBorder="1" applyAlignment="1">
      <alignment horizontal="justify" vertical="center" wrapText="1"/>
    </xf>
    <xf numFmtId="0" fontId="26" fillId="0" borderId="49" xfId="0" applyFont="1" applyFill="1" applyBorder="1" applyAlignment="1">
      <alignment horizontal="left" vertical="center" wrapText="1"/>
    </xf>
    <xf numFmtId="0" fontId="10" fillId="0" borderId="23"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9" fillId="0" borderId="53" xfId="0" applyFont="1" applyFill="1" applyBorder="1" applyAlignment="1">
      <alignment horizontal="left" vertical="top" wrapText="1"/>
    </xf>
    <xf numFmtId="0" fontId="9" fillId="0" borderId="49" xfId="0" applyFont="1" applyFill="1" applyBorder="1" applyAlignment="1">
      <alignment horizontal="center" vertical="center" wrapText="1"/>
    </xf>
    <xf numFmtId="0" fontId="9" fillId="0" borderId="49" xfId="0" applyFont="1" applyFill="1" applyBorder="1" applyAlignment="1">
      <alignment horizontal="left" vertical="center" wrapText="1"/>
    </xf>
    <xf numFmtId="0" fontId="23" fillId="0" borderId="23"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21" fillId="0" borderId="18" xfId="0" applyFont="1" applyFill="1" applyBorder="1" applyAlignment="1">
      <alignment horizontal="center" vertical="center"/>
    </xf>
    <xf numFmtId="0" fontId="23" fillId="0" borderId="49" xfId="0" applyFont="1" applyFill="1" applyBorder="1" applyAlignment="1">
      <alignment horizontal="center" vertical="center" wrapText="1"/>
    </xf>
    <xf numFmtId="0" fontId="21" fillId="0" borderId="51" xfId="0" applyFont="1" applyFill="1" applyBorder="1" applyAlignment="1">
      <alignment horizontal="justify" vertical="top" wrapText="1"/>
    </xf>
    <xf numFmtId="0" fontId="11" fillId="0" borderId="52" xfId="0" applyFont="1" applyFill="1" applyBorder="1" applyAlignment="1">
      <alignment vertical="center" wrapText="1"/>
    </xf>
    <xf numFmtId="0" fontId="21" fillId="0" borderId="23" xfId="0" applyFont="1" applyFill="1" applyBorder="1" applyAlignment="1">
      <alignment vertical="top" wrapText="1"/>
    </xf>
    <xf numFmtId="0" fontId="21" fillId="0" borderId="49" xfId="0" applyFont="1" applyFill="1" applyBorder="1" applyAlignment="1">
      <alignment vertical="top" wrapText="1"/>
    </xf>
    <xf numFmtId="0" fontId="21" fillId="0" borderId="45" xfId="0" applyFont="1" applyFill="1" applyBorder="1" applyAlignment="1">
      <alignment vertical="top" wrapText="1"/>
    </xf>
    <xf numFmtId="0" fontId="23" fillId="0" borderId="23" xfId="0" applyFont="1" applyFill="1" applyBorder="1" applyAlignment="1">
      <alignment horizontal="left" vertical="center" wrapText="1"/>
    </xf>
    <xf numFmtId="0" fontId="23" fillId="0" borderId="49" xfId="0" applyFont="1" applyFill="1" applyBorder="1" applyAlignment="1">
      <alignment horizontal="left" vertical="center" wrapText="1"/>
    </xf>
    <xf numFmtId="0" fontId="23" fillId="0" borderId="45" xfId="0" applyFont="1" applyFill="1" applyBorder="1" applyAlignment="1">
      <alignment horizontal="left" vertical="center" wrapText="1"/>
    </xf>
    <xf numFmtId="0" fontId="22" fillId="0" borderId="50" xfId="0" applyFont="1" applyFill="1" applyBorder="1" applyAlignment="1">
      <alignment horizontal="center" vertical="center" wrapText="1"/>
    </xf>
    <xf numFmtId="0" fontId="22" fillId="0" borderId="51" xfId="0" applyFont="1" applyFill="1" applyBorder="1" applyAlignment="1">
      <alignment horizontal="center" vertical="center" wrapText="1"/>
    </xf>
    <xf numFmtId="0" fontId="21" fillId="0" borderId="23" xfId="0" applyFont="1" applyFill="1" applyBorder="1" applyAlignment="1">
      <alignment vertical="center" wrapText="1"/>
    </xf>
    <xf numFmtId="0" fontId="21" fillId="0" borderId="49" xfId="0" applyFont="1" applyFill="1" applyBorder="1" applyAlignment="1">
      <alignment vertical="center" wrapText="1"/>
    </xf>
    <xf numFmtId="0" fontId="21" fillId="0" borderId="45" xfId="0" applyFont="1" applyFill="1" applyBorder="1" applyAlignment="1">
      <alignment vertical="center" wrapText="1"/>
    </xf>
    <xf numFmtId="0" fontId="21" fillId="0" borderId="25" xfId="0" applyFont="1" applyFill="1" applyBorder="1" applyAlignment="1">
      <alignment horizontal="left" vertical="top" wrapText="1"/>
    </xf>
    <xf numFmtId="0" fontId="21" fillId="0" borderId="27" xfId="0" applyFont="1" applyFill="1" applyBorder="1" applyAlignment="1">
      <alignment horizontal="left" vertical="top" wrapText="1"/>
    </xf>
    <xf numFmtId="0" fontId="21" fillId="0" borderId="28" xfId="0" applyFont="1" applyFill="1" applyBorder="1" applyAlignment="1">
      <alignment horizontal="left" vertical="top" wrapText="1"/>
    </xf>
    <xf numFmtId="0" fontId="21" fillId="0" borderId="50" xfId="0" applyFont="1" applyFill="1" applyBorder="1" applyAlignment="1">
      <alignment horizontal="left" vertical="top" wrapText="1"/>
    </xf>
    <xf numFmtId="0" fontId="21" fillId="0" borderId="51" xfId="0" applyFont="1" applyFill="1" applyBorder="1" applyAlignment="1">
      <alignment horizontal="left" vertical="top" wrapText="1"/>
    </xf>
    <xf numFmtId="0" fontId="21" fillId="0" borderId="23" xfId="0" applyFont="1" applyFill="1" applyBorder="1" applyAlignment="1">
      <alignment horizontal="left" vertical="center" wrapText="1"/>
    </xf>
    <xf numFmtId="0" fontId="21" fillId="0" borderId="49" xfId="0" applyFont="1" applyFill="1" applyBorder="1" applyAlignment="1">
      <alignment horizontal="left" vertical="center" wrapText="1"/>
    </xf>
    <xf numFmtId="0" fontId="23" fillId="0" borderId="18" xfId="0" applyFont="1" applyFill="1" applyBorder="1" applyAlignment="1">
      <alignment horizontal="center" vertical="center" wrapText="1"/>
    </xf>
    <xf numFmtId="0" fontId="21" fillId="0" borderId="18" xfId="0" applyFont="1" applyFill="1" applyBorder="1" applyAlignment="1">
      <alignment vertical="center" wrapText="1"/>
    </xf>
    <xf numFmtId="0" fontId="21" fillId="0" borderId="18" xfId="0" applyFont="1" applyFill="1" applyBorder="1" applyAlignment="1">
      <alignment horizontal="center" vertical="center" wrapText="1"/>
    </xf>
    <xf numFmtId="0" fontId="21" fillId="0" borderId="0" xfId="0" applyFont="1" applyFill="1" applyAlignment="1">
      <alignment horizontal="right" vertical="top" wrapText="1"/>
    </xf>
    <xf numFmtId="0" fontId="21" fillId="0" borderId="0" xfId="0" applyFont="1" applyFill="1" applyBorder="1" applyAlignment="1">
      <alignment horizontal="justify" vertical="top" wrapText="1"/>
    </xf>
    <xf numFmtId="0" fontId="21" fillId="0" borderId="25" xfId="0" applyFont="1" applyFill="1" applyBorder="1" applyAlignment="1">
      <alignment horizontal="left" vertical="center" wrapText="1"/>
    </xf>
    <xf numFmtId="0" fontId="21" fillId="0" borderId="28" xfId="0" applyFont="1" applyFill="1" applyBorder="1" applyAlignment="1">
      <alignment horizontal="left" vertical="center" wrapText="1"/>
    </xf>
    <xf numFmtId="0" fontId="9" fillId="0" borderId="23" xfId="0" applyFont="1" applyFill="1" applyBorder="1" applyAlignment="1">
      <alignment horizontal="center" vertical="top" wrapText="1"/>
    </xf>
    <xf numFmtId="0" fontId="9" fillId="0" borderId="45" xfId="0" applyFont="1" applyFill="1" applyBorder="1" applyAlignment="1">
      <alignment horizontal="center" vertical="top" wrapText="1"/>
    </xf>
    <xf numFmtId="0" fontId="22" fillId="0" borderId="18" xfId="0" applyFont="1" applyFill="1" applyBorder="1" applyAlignment="1">
      <alignment horizontal="center" vertical="center" wrapText="1"/>
    </xf>
    <xf numFmtId="0" fontId="4" fillId="0" borderId="18" xfId="0" applyFont="1" applyBorder="1" applyAlignment="1" applyProtection="1">
      <alignment horizontal="left" vertical="center"/>
      <protection/>
    </xf>
    <xf numFmtId="0" fontId="67" fillId="36" borderId="61" xfId="0" applyFont="1" applyFill="1" applyBorder="1" applyAlignment="1" applyProtection="1">
      <alignment horizontal="center" vertical="center"/>
      <protection/>
    </xf>
    <xf numFmtId="0" fontId="67" fillId="36" borderId="59" xfId="0" applyFont="1" applyFill="1" applyBorder="1" applyAlignment="1" applyProtection="1">
      <alignment horizontal="center" vertical="center"/>
      <protection/>
    </xf>
    <xf numFmtId="0" fontId="20" fillId="0" borderId="26" xfId="0" applyFont="1" applyBorder="1" applyAlignment="1" applyProtection="1">
      <alignment horizontal="left" vertical="center"/>
      <protection/>
    </xf>
    <xf numFmtId="0" fontId="20" fillId="0" borderId="24" xfId="0" applyFont="1" applyBorder="1" applyAlignment="1" applyProtection="1">
      <alignment horizontal="left" vertical="center"/>
      <protection/>
    </xf>
    <xf numFmtId="0" fontId="20" fillId="35" borderId="26" xfId="0" applyFont="1" applyFill="1" applyBorder="1" applyAlignment="1" applyProtection="1">
      <alignment horizontal="center" vertical="center"/>
      <protection locked="0"/>
    </xf>
    <xf numFmtId="0" fontId="20" fillId="35" borderId="24" xfId="0" applyFont="1" applyFill="1" applyBorder="1" applyAlignment="1" applyProtection="1">
      <alignment horizontal="center" vertical="center"/>
      <protection locked="0"/>
    </xf>
    <xf numFmtId="0" fontId="4" fillId="0" borderId="26" xfId="0"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4" fillId="0" borderId="25" xfId="0" applyFont="1" applyBorder="1" applyAlignment="1" applyProtection="1">
      <alignment horizontal="left" vertical="center" wrapText="1"/>
      <protection/>
    </xf>
    <xf numFmtId="0" fontId="4" fillId="0" borderId="57" xfId="0" applyFont="1" applyBorder="1" applyAlignment="1" applyProtection="1">
      <alignment horizontal="left" vertical="center" wrapText="1"/>
      <protection/>
    </xf>
    <xf numFmtId="0" fontId="4" fillId="0" borderId="26" xfId="0" applyFont="1" applyBorder="1" applyAlignment="1" applyProtection="1">
      <alignment horizontal="left" vertical="center" wrapText="1"/>
      <protection/>
    </xf>
    <xf numFmtId="0" fontId="4" fillId="0" borderId="24" xfId="0" applyFont="1" applyBorder="1" applyAlignment="1" applyProtection="1">
      <alignment horizontal="left" vertical="center" wrapText="1"/>
      <protection/>
    </xf>
    <xf numFmtId="0" fontId="4" fillId="0" borderId="26" xfId="0" applyFont="1" applyBorder="1" applyAlignment="1" applyProtection="1">
      <alignment horizontal="left" vertical="center"/>
      <protection/>
    </xf>
    <xf numFmtId="0" fontId="4" fillId="0" borderId="24" xfId="0" applyFont="1" applyBorder="1" applyAlignment="1" applyProtection="1">
      <alignment horizontal="left" vertical="center"/>
      <protection/>
    </xf>
    <xf numFmtId="0" fontId="4" fillId="0" borderId="26" xfId="0" applyFont="1" applyFill="1" applyBorder="1" applyAlignment="1" applyProtection="1">
      <alignment horizontal="left" vertical="center" wrapText="1"/>
      <protection/>
    </xf>
    <xf numFmtId="0" fontId="4" fillId="0" borderId="24" xfId="0" applyFont="1" applyFill="1" applyBorder="1" applyAlignment="1" applyProtection="1">
      <alignment horizontal="left" vertical="center" wrapText="1"/>
      <protection/>
    </xf>
    <xf numFmtId="0" fontId="20" fillId="0" borderId="28" xfId="0" applyFont="1" applyBorder="1" applyAlignment="1" applyProtection="1">
      <alignment horizontal="left" vertical="center" wrapText="1"/>
      <protection/>
    </xf>
    <xf numFmtId="0" fontId="20" fillId="0" borderId="56" xfId="0" applyFont="1" applyBorder="1" applyAlignment="1" applyProtection="1">
      <alignment horizontal="left" vertical="center" wrapText="1"/>
      <protection/>
    </xf>
    <xf numFmtId="0" fontId="20" fillId="34" borderId="18" xfId="0" applyFont="1" applyFill="1" applyBorder="1" applyAlignment="1" applyProtection="1">
      <alignment horizontal="center" vertical="center"/>
      <protection locked="0"/>
    </xf>
    <xf numFmtId="0" fontId="4" fillId="35" borderId="26" xfId="0" applyFont="1" applyFill="1" applyBorder="1" applyAlignment="1" applyProtection="1">
      <alignment horizontal="left" vertical="center"/>
      <protection locked="0"/>
    </xf>
    <xf numFmtId="0" fontId="4" fillId="35" borderId="24" xfId="0" applyFont="1" applyFill="1" applyBorder="1" applyAlignment="1" applyProtection="1">
      <alignment horizontal="left" vertical="center"/>
      <protection locked="0"/>
    </xf>
    <xf numFmtId="0" fontId="20" fillId="0" borderId="19" xfId="0" applyFont="1" applyFill="1" applyBorder="1" applyAlignment="1" applyProtection="1">
      <alignment horizontal="left" vertical="center" wrapText="1"/>
      <protection/>
    </xf>
    <xf numFmtId="0" fontId="20" fillId="0" borderId="24" xfId="0" applyFont="1" applyFill="1" applyBorder="1" applyAlignment="1" applyProtection="1">
      <alignment horizontal="left" vertical="center" wrapText="1"/>
      <protection/>
    </xf>
    <xf numFmtId="0" fontId="4" fillId="0" borderId="0" xfId="0" applyFont="1" applyBorder="1" applyAlignment="1" applyProtection="1">
      <alignment horizontal="left" vertical="center"/>
      <protection/>
    </xf>
    <xf numFmtId="0" fontId="68" fillId="36" borderId="59"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4" fillId="0" borderId="23" xfId="0" applyFont="1" applyBorder="1" applyAlignment="1" applyProtection="1">
      <alignment horizontal="center" vertical="center" wrapText="1"/>
      <protection/>
    </xf>
    <xf numFmtId="0" fontId="4" fillId="0" borderId="49" xfId="0" applyFont="1" applyBorder="1" applyAlignment="1" applyProtection="1">
      <alignment horizontal="center" vertical="center" wrapText="1"/>
      <protection/>
    </xf>
    <xf numFmtId="0" fontId="4" fillId="0" borderId="45" xfId="0" applyFont="1" applyBorder="1" applyAlignment="1" applyProtection="1">
      <alignment horizontal="center" vertical="center" wrapText="1"/>
      <protection/>
    </xf>
    <xf numFmtId="0" fontId="14" fillId="0" borderId="0" xfId="0" applyFont="1" applyAlignment="1" applyProtection="1">
      <alignment horizontal="right" vertical="center" shrinkToFit="1"/>
      <protection locked="0"/>
    </xf>
    <xf numFmtId="0" fontId="14" fillId="0" borderId="0" xfId="0" applyFont="1" applyAlignment="1" applyProtection="1">
      <alignment horizontal="center" vertical="center" wrapText="1"/>
      <protection locked="0"/>
    </xf>
    <xf numFmtId="0" fontId="4" fillId="0" borderId="23" xfId="0" applyFont="1" applyBorder="1" applyAlignment="1" applyProtection="1">
      <alignment horizontal="left" vertical="center"/>
      <protection/>
    </xf>
    <xf numFmtId="0" fontId="4" fillId="0" borderId="45" xfId="0" applyFont="1" applyBorder="1" applyAlignment="1" applyProtection="1">
      <alignment horizontal="left" vertical="center"/>
      <protection/>
    </xf>
    <xf numFmtId="0" fontId="20" fillId="0" borderId="19" xfId="0" applyFont="1" applyFill="1" applyBorder="1" applyAlignment="1" applyProtection="1">
      <alignment horizontal="center" vertical="center" wrapText="1"/>
      <protection/>
    </xf>
    <xf numFmtId="0" fontId="20" fillId="0" borderId="24" xfId="0" applyFont="1" applyFill="1" applyBorder="1" applyAlignment="1" applyProtection="1">
      <alignment horizontal="center" vertical="center" wrapText="1"/>
      <protection/>
    </xf>
    <xf numFmtId="0" fontId="4" fillId="35" borderId="26" xfId="0" applyFont="1" applyFill="1" applyBorder="1" applyAlignment="1" applyProtection="1">
      <alignment horizontal="left" vertical="center" wrapText="1"/>
      <protection locked="0"/>
    </xf>
    <xf numFmtId="0" fontId="4" fillId="35" borderId="24" xfId="0" applyFont="1" applyFill="1" applyBorder="1" applyAlignment="1" applyProtection="1">
      <alignment horizontal="left" vertical="center" wrapText="1"/>
      <protection locked="0"/>
    </xf>
    <xf numFmtId="0" fontId="20" fillId="0" borderId="26" xfId="0" applyFont="1" applyBorder="1" applyAlignment="1" applyProtection="1">
      <alignment horizontal="center" vertical="center"/>
      <protection/>
    </xf>
    <xf numFmtId="0" fontId="20" fillId="0" borderId="24" xfId="0" applyFont="1" applyBorder="1" applyAlignment="1" applyProtection="1">
      <alignment horizontal="center" vertical="center"/>
      <protection/>
    </xf>
    <xf numFmtId="0" fontId="20" fillId="0" borderId="26" xfId="0" applyFont="1" applyFill="1" applyBorder="1" applyAlignment="1" applyProtection="1">
      <alignment horizontal="center" vertical="center" wrapText="1"/>
      <protection/>
    </xf>
    <xf numFmtId="0" fontId="20" fillId="0" borderId="23" xfId="0" applyFont="1" applyFill="1" applyBorder="1" applyAlignment="1" applyProtection="1">
      <alignment horizontal="left" vertical="center" wrapText="1"/>
      <protection/>
    </xf>
    <xf numFmtId="0" fontId="20" fillId="0" borderId="49" xfId="0" applyFont="1" applyFill="1" applyBorder="1" applyAlignment="1" applyProtection="1">
      <alignment horizontal="left" vertical="center" wrapText="1"/>
      <protection/>
    </xf>
    <xf numFmtId="0" fontId="20" fillId="0" borderId="45" xfId="0" applyFont="1" applyFill="1" applyBorder="1" applyAlignment="1" applyProtection="1">
      <alignment horizontal="left" vertical="center" wrapText="1"/>
      <protection/>
    </xf>
    <xf numFmtId="0" fontId="4" fillId="0" borderId="23" xfId="0" applyFont="1" applyBorder="1" applyAlignment="1" applyProtection="1">
      <alignment horizontal="left" vertical="center" wrapText="1"/>
      <protection/>
    </xf>
    <xf numFmtId="0" fontId="4" fillId="0" borderId="45" xfId="0" applyFont="1" applyBorder="1" applyAlignment="1" applyProtection="1">
      <alignment horizontal="left" vertical="center" wrapText="1"/>
      <protection/>
    </xf>
    <xf numFmtId="0" fontId="68" fillId="36" borderId="61" xfId="0" applyFont="1" applyFill="1" applyBorder="1" applyAlignment="1" applyProtection="1">
      <alignment horizontal="center" vertical="center"/>
      <protection/>
    </xf>
    <xf numFmtId="0" fontId="20" fillId="0" borderId="23" xfId="0" applyFont="1" applyBorder="1" applyAlignment="1" applyProtection="1">
      <alignment horizontal="center" vertical="center" wrapText="1"/>
      <protection/>
    </xf>
    <xf numFmtId="0" fontId="20" fillId="0" borderId="49" xfId="0" applyFont="1" applyBorder="1" applyAlignment="1" applyProtection="1">
      <alignment horizontal="center" vertical="center" wrapText="1"/>
      <protection/>
    </xf>
    <xf numFmtId="0" fontId="20" fillId="0" borderId="45" xfId="0" applyFont="1" applyBorder="1" applyAlignment="1" applyProtection="1">
      <alignment horizontal="center" vertical="center" wrapText="1"/>
      <protection/>
    </xf>
    <xf numFmtId="0" fontId="20" fillId="0" borderId="18" xfId="0" applyFont="1" applyFill="1" applyBorder="1" applyAlignment="1" applyProtection="1">
      <alignment horizontal="center" vertical="center"/>
      <protection/>
    </xf>
    <xf numFmtId="0" fontId="20" fillId="0" borderId="23" xfId="0" applyFont="1" applyBorder="1" applyAlignment="1" applyProtection="1">
      <alignment horizontal="left" wrapText="1"/>
      <protection/>
    </xf>
    <xf numFmtId="0" fontId="20" fillId="0" borderId="49" xfId="0" applyFont="1" applyBorder="1" applyAlignment="1" applyProtection="1">
      <alignment horizontal="left" wrapText="1"/>
      <protection/>
    </xf>
    <xf numFmtId="0" fontId="5" fillId="0" borderId="0" xfId="0" applyFont="1" applyAlignment="1" applyProtection="1">
      <alignment horizontal="center" vertical="center"/>
      <protection locked="0"/>
    </xf>
    <xf numFmtId="0" fontId="4" fillId="0" borderId="49" xfId="0" applyFont="1" applyBorder="1" applyAlignment="1" applyProtection="1">
      <alignment horizontal="left" vertical="center" wrapText="1"/>
      <protection/>
    </xf>
    <xf numFmtId="0" fontId="20" fillId="0" borderId="23" xfId="0" applyFont="1" applyBorder="1" applyAlignment="1" applyProtection="1">
      <alignment horizontal="left" vertical="center" wrapText="1"/>
      <protection/>
    </xf>
    <xf numFmtId="0" fontId="20" fillId="0" borderId="49" xfId="0" applyFont="1" applyBorder="1" applyAlignment="1" applyProtection="1">
      <alignment horizontal="left" vertical="center" wrapText="1"/>
      <protection/>
    </xf>
    <xf numFmtId="0" fontId="20" fillId="0" borderId="45" xfId="0" applyFont="1" applyBorder="1" applyAlignment="1" applyProtection="1">
      <alignment horizontal="left" vertical="center" wrapText="1"/>
      <protection/>
    </xf>
    <xf numFmtId="0" fontId="4" fillId="35" borderId="26" xfId="0" applyFont="1" applyFill="1" applyBorder="1" applyAlignment="1" applyProtection="1">
      <alignment horizontal="center" vertical="center"/>
      <protection locked="0"/>
    </xf>
    <xf numFmtId="0" fontId="4" fillId="35" borderId="24" xfId="0" applyFont="1" applyFill="1" applyBorder="1" applyAlignment="1" applyProtection="1">
      <alignment horizontal="center" vertical="center"/>
      <protection locked="0"/>
    </xf>
    <xf numFmtId="0" fontId="4" fillId="0" borderId="26" xfId="0" applyFont="1" applyBorder="1" applyAlignment="1" applyProtection="1">
      <alignment horizontal="center" vertical="center" wrapText="1"/>
      <protection/>
    </xf>
    <xf numFmtId="0" fontId="4" fillId="0" borderId="24" xfId="0" applyFont="1" applyBorder="1" applyAlignment="1" applyProtection="1">
      <alignment horizontal="center" vertical="center" wrapText="1"/>
      <protection/>
    </xf>
    <xf numFmtId="0" fontId="20" fillId="0" borderId="26" xfId="0" applyFont="1" applyFill="1" applyBorder="1" applyAlignment="1" applyProtection="1">
      <alignment horizontal="center" vertical="center"/>
      <protection/>
    </xf>
    <xf numFmtId="0" fontId="20" fillId="0" borderId="24" xfId="0" applyFont="1" applyFill="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4" fillId="0" borderId="25" xfId="0" applyFont="1" applyBorder="1" applyAlignment="1" applyProtection="1">
      <alignment horizontal="left" wrapText="1"/>
      <protection/>
    </xf>
    <xf numFmtId="0" fontId="4" fillId="0" borderId="57" xfId="0" applyFont="1" applyBorder="1" applyAlignment="1" applyProtection="1">
      <alignment horizontal="left" wrapText="1"/>
      <protection/>
    </xf>
    <xf numFmtId="0" fontId="4" fillId="0" borderId="28" xfId="0" applyFont="1" applyBorder="1" applyAlignment="1" applyProtection="1">
      <alignment horizontal="left" vertical="top" wrapText="1"/>
      <protection/>
    </xf>
    <xf numFmtId="0" fontId="4" fillId="0" borderId="56" xfId="0" applyFont="1" applyBorder="1" applyAlignment="1" applyProtection="1">
      <alignment horizontal="left" vertical="top" wrapText="1"/>
      <protection/>
    </xf>
    <xf numFmtId="0" fontId="20" fillId="0" borderId="18" xfId="0" applyFont="1" applyFill="1" applyBorder="1" applyAlignment="1" applyProtection="1">
      <alignment horizontal="center" vertical="center" wrapText="1"/>
      <protection/>
    </xf>
    <xf numFmtId="0" fontId="6" fillId="0" borderId="0" xfId="0" applyFont="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26" xfId="0" applyFont="1" applyBorder="1" applyAlignment="1">
      <alignment vertical="center"/>
    </xf>
    <xf numFmtId="0" fontId="4" fillId="0" borderId="19" xfId="0" applyFont="1" applyBorder="1" applyAlignment="1">
      <alignment vertical="center"/>
    </xf>
    <xf numFmtId="0" fontId="4" fillId="0" borderId="74" xfId="0" applyFont="1" applyBorder="1" applyAlignment="1">
      <alignment vertical="center"/>
    </xf>
    <xf numFmtId="0" fontId="4" fillId="0" borderId="75" xfId="0" applyFont="1" applyBorder="1" applyAlignment="1">
      <alignment vertical="center"/>
    </xf>
    <xf numFmtId="0" fontId="4" fillId="0" borderId="76" xfId="0" applyFont="1" applyBorder="1" applyAlignment="1">
      <alignment horizontal="left" vertical="center"/>
    </xf>
    <xf numFmtId="0" fontId="4" fillId="0" borderId="24" xfId="0" applyFont="1" applyBorder="1" applyAlignment="1">
      <alignment horizontal="left" vertical="center"/>
    </xf>
    <xf numFmtId="176" fontId="4" fillId="0" borderId="0" xfId="0" applyNumberFormat="1" applyFont="1" applyAlignment="1">
      <alignment horizontal="right" vertical="center"/>
    </xf>
    <xf numFmtId="0" fontId="4" fillId="0" borderId="26" xfId="0" applyFont="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left" vertical="center" indent="1"/>
    </xf>
    <xf numFmtId="0" fontId="4" fillId="0" borderId="74" xfId="0" applyFont="1" applyBorder="1" applyAlignment="1">
      <alignment horizontal="center" vertical="center"/>
    </xf>
    <xf numFmtId="0" fontId="4" fillId="0" borderId="77" xfId="0" applyFont="1" applyBorder="1" applyAlignment="1">
      <alignment horizontal="center" vertical="center"/>
    </xf>
    <xf numFmtId="180" fontId="4" fillId="0" borderId="16" xfId="0" applyNumberFormat="1" applyFont="1" applyBorder="1" applyAlignment="1">
      <alignment horizontal="center" vertical="center"/>
    </xf>
    <xf numFmtId="0" fontId="4" fillId="0" borderId="0" xfId="0" applyFont="1" applyBorder="1" applyAlignment="1">
      <alignment horizontal="right" vertical="center"/>
    </xf>
    <xf numFmtId="0" fontId="4" fillId="0" borderId="78" xfId="0" applyFont="1" applyBorder="1" applyAlignment="1">
      <alignment horizontal="left" vertical="top"/>
    </xf>
    <xf numFmtId="0" fontId="4" fillId="0" borderId="79" xfId="0" applyFont="1" applyBorder="1" applyAlignment="1">
      <alignment horizontal="left" vertical="top"/>
    </xf>
    <xf numFmtId="0" fontId="4" fillId="0" borderId="80" xfId="0" applyFont="1" applyBorder="1" applyAlignment="1">
      <alignment horizontal="left" vertical="top"/>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56" xfId="0" applyFont="1" applyBorder="1" applyAlignment="1">
      <alignment horizontal="center" vertical="center"/>
    </xf>
    <xf numFmtId="0" fontId="4" fillId="0" borderId="0" xfId="0" applyFont="1" applyBorder="1" applyAlignment="1">
      <alignment horizontal="left" vertical="center"/>
    </xf>
    <xf numFmtId="0" fontId="4" fillId="0" borderId="84" xfId="0" applyFont="1" applyBorder="1" applyAlignment="1">
      <alignment horizontal="left" vertical="center"/>
    </xf>
    <xf numFmtId="0" fontId="4" fillId="0" borderId="85" xfId="0" applyFont="1" applyBorder="1" applyAlignment="1">
      <alignment horizontal="left" vertical="center"/>
    </xf>
    <xf numFmtId="0" fontId="4" fillId="0" borderId="86" xfId="0" applyFont="1" applyBorder="1" applyAlignment="1">
      <alignment horizontal="left" vertical="center" wrapText="1" indent="1"/>
    </xf>
    <xf numFmtId="0" fontId="4" fillId="0" borderId="87" xfId="0" applyFont="1" applyBorder="1" applyAlignment="1">
      <alignment horizontal="left" vertical="center" wrapText="1" indent="1"/>
    </xf>
    <xf numFmtId="0" fontId="4" fillId="0" borderId="88" xfId="0" applyFont="1" applyBorder="1" applyAlignment="1">
      <alignment horizontal="left" vertical="center" wrapText="1" indent="1"/>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left" vertical="center"/>
    </xf>
    <xf numFmtId="0" fontId="4" fillId="0" borderId="92" xfId="0" applyFont="1" applyBorder="1" applyAlignment="1">
      <alignment horizontal="left" vertical="center"/>
    </xf>
    <xf numFmtId="0" fontId="4" fillId="0" borderId="93" xfId="0" applyFont="1" applyBorder="1" applyAlignment="1">
      <alignment horizontal="left" vertical="center"/>
    </xf>
    <xf numFmtId="0" fontId="4" fillId="0" borderId="94" xfId="0" applyFont="1" applyBorder="1" applyAlignment="1">
      <alignment horizontal="center" vertical="center"/>
    </xf>
    <xf numFmtId="0" fontId="4" fillId="0" borderId="95" xfId="0" applyFont="1" applyBorder="1" applyAlignment="1">
      <alignment horizontal="left" vertical="center"/>
    </xf>
    <xf numFmtId="0" fontId="4" fillId="0" borderId="34" xfId="0" applyFont="1" applyBorder="1" applyAlignment="1">
      <alignment horizontal="left" vertical="center"/>
    </xf>
    <xf numFmtId="0" fontId="4" fillId="0" borderId="96"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2200275</xdr:colOff>
      <xdr:row>6</xdr:row>
      <xdr:rowOff>123825</xdr:rowOff>
    </xdr:from>
    <xdr:to>
      <xdr:col>5</xdr:col>
      <xdr:colOff>2724150</xdr:colOff>
      <xdr:row>8</xdr:row>
      <xdr:rowOff>219075</xdr:rowOff>
    </xdr:to>
    <xdr:grpSp>
      <xdr:nvGrpSpPr>
        <xdr:cNvPr id="1" name="Group 1"/>
        <xdr:cNvGrpSpPr>
          <a:grpSpLocks/>
        </xdr:cNvGrpSpPr>
      </xdr:nvGrpSpPr>
      <xdr:grpSpPr>
        <a:xfrm>
          <a:off x="8858250" y="1104900"/>
          <a:ext cx="523875" cy="495300"/>
          <a:chOff x="776" y="151"/>
          <a:chExt cx="62" cy="100"/>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4" y="217"/>
            <a:ext cx="53" cy="34"/>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G64"/>
  <sheetViews>
    <sheetView tabSelected="1" view="pageBreakPreview" zoomScale="70" zoomScaleNormal="80" zoomScaleSheetLayoutView="70" zoomScalePageLayoutView="0" workbookViewId="0" topLeftCell="A1">
      <selection activeCell="A1" sqref="A1"/>
    </sheetView>
  </sheetViews>
  <sheetFormatPr defaultColWidth="9.00390625" defaultRowHeight="13.5"/>
  <cols>
    <col min="1" max="1" width="5.375" style="48" customWidth="1"/>
    <col min="2" max="2" width="13.50390625" style="48" customWidth="1"/>
    <col min="3" max="3" width="8.00390625" style="48" customWidth="1"/>
    <col min="4" max="4" width="17.875" style="48" customWidth="1"/>
    <col min="5" max="5" width="36.75390625" style="48" customWidth="1"/>
    <col min="6" max="6" width="35.25390625" style="48" customWidth="1"/>
    <col min="7" max="7" width="10.00390625" style="48" customWidth="1"/>
    <col min="8" max="16384" width="9.00390625" style="48" customWidth="1"/>
  </cols>
  <sheetData>
    <row r="1" ht="9" customHeight="1"/>
    <row r="2" spans="2:3" ht="17.25">
      <c r="B2" s="49" t="s">
        <v>40</v>
      </c>
      <c r="C2" s="49"/>
    </row>
    <row r="3" spans="2:3" ht="13.5">
      <c r="B3" s="50" t="s">
        <v>64</v>
      </c>
      <c r="C3" s="50"/>
    </row>
    <row r="4" spans="2:3" ht="13.5">
      <c r="B4" s="50" t="s">
        <v>66</v>
      </c>
      <c r="C4" s="50"/>
    </row>
    <row r="5" spans="2:6" ht="27" customHeight="1" thickBot="1">
      <c r="B5" s="51" t="s">
        <v>2</v>
      </c>
      <c r="C5" s="51"/>
      <c r="D5" s="51" t="s">
        <v>39</v>
      </c>
      <c r="E5" s="52" t="s">
        <v>338</v>
      </c>
      <c r="F5" s="53" t="s">
        <v>44</v>
      </c>
    </row>
    <row r="6" spans="2:6" ht="37.5" customHeight="1" thickTop="1">
      <c r="B6" s="242" t="s">
        <v>38</v>
      </c>
      <c r="C6" s="54"/>
      <c r="D6" s="55" t="s">
        <v>42</v>
      </c>
      <c r="E6" s="44" t="s">
        <v>56</v>
      </c>
      <c r="F6" s="56" t="s">
        <v>45</v>
      </c>
    </row>
    <row r="7" spans="2:7" ht="37.5" customHeight="1">
      <c r="B7" s="243"/>
      <c r="C7" s="57"/>
      <c r="D7" s="58" t="s">
        <v>21</v>
      </c>
      <c r="E7" s="45" t="s">
        <v>58</v>
      </c>
      <c r="F7" s="56" t="s">
        <v>49</v>
      </c>
      <c r="G7" s="241" t="s">
        <v>50</v>
      </c>
    </row>
    <row r="8" spans="2:7" ht="37.5" customHeight="1">
      <c r="B8" s="244"/>
      <c r="C8" s="59"/>
      <c r="D8" s="58" t="s">
        <v>37</v>
      </c>
      <c r="E8" s="46">
        <v>12345</v>
      </c>
      <c r="F8" s="56" t="s">
        <v>65</v>
      </c>
      <c r="G8" s="241"/>
    </row>
    <row r="9" spans="2:7" ht="37.5" customHeight="1">
      <c r="B9" s="242" t="s">
        <v>19</v>
      </c>
      <c r="C9" s="54"/>
      <c r="D9" s="58" t="s">
        <v>17</v>
      </c>
      <c r="E9" s="45" t="s">
        <v>57</v>
      </c>
      <c r="F9" s="60" t="s">
        <v>46</v>
      </c>
      <c r="G9" s="241"/>
    </row>
    <row r="10" spans="2:7" ht="37.5" customHeight="1">
      <c r="B10" s="243"/>
      <c r="C10" s="57"/>
      <c r="D10" s="58" t="s">
        <v>15</v>
      </c>
      <c r="E10" s="45" t="s">
        <v>52</v>
      </c>
      <c r="F10" s="56" t="s">
        <v>47</v>
      </c>
      <c r="G10" s="241"/>
    </row>
    <row r="11" spans="2:6" ht="37.5" customHeight="1">
      <c r="B11" s="243"/>
      <c r="C11" s="57"/>
      <c r="D11" s="58" t="s">
        <v>43</v>
      </c>
      <c r="E11" s="45" t="s">
        <v>60</v>
      </c>
      <c r="F11" s="56" t="s">
        <v>51</v>
      </c>
    </row>
    <row r="12" spans="2:6" ht="37.5" customHeight="1">
      <c r="B12" s="243"/>
      <c r="C12" s="57"/>
      <c r="D12" s="58" t="s">
        <v>139</v>
      </c>
      <c r="E12" s="46">
        <v>56789</v>
      </c>
      <c r="F12" s="56" t="s">
        <v>51</v>
      </c>
    </row>
    <row r="13" spans="2:6" ht="37.5" customHeight="1">
      <c r="B13" s="243"/>
      <c r="C13" s="57"/>
      <c r="D13" s="58" t="s">
        <v>41</v>
      </c>
      <c r="E13" s="45" t="s">
        <v>53</v>
      </c>
      <c r="F13" s="245" t="s">
        <v>48</v>
      </c>
    </row>
    <row r="14" spans="2:6" ht="37.5" customHeight="1">
      <c r="B14" s="243"/>
      <c r="C14" s="57"/>
      <c r="D14" s="58" t="s">
        <v>13</v>
      </c>
      <c r="E14" s="45" t="s">
        <v>54</v>
      </c>
      <c r="F14" s="246"/>
    </row>
    <row r="15" spans="2:6" ht="37.5" customHeight="1" thickBot="1">
      <c r="B15" s="244"/>
      <c r="C15" s="59"/>
      <c r="D15" s="58" t="s">
        <v>14</v>
      </c>
      <c r="E15" s="47" t="s">
        <v>55</v>
      </c>
      <c r="F15" s="247"/>
    </row>
    <row r="16" ht="37.5" customHeight="1" thickTop="1"/>
    <row r="17" spans="2:3" ht="17.25">
      <c r="B17" s="49" t="s">
        <v>67</v>
      </c>
      <c r="C17" s="49"/>
    </row>
    <row r="18" spans="2:6" ht="18" customHeight="1" thickBot="1">
      <c r="B18" s="259" t="s">
        <v>39</v>
      </c>
      <c r="C18" s="259"/>
      <c r="D18" s="259"/>
      <c r="E18" s="61" t="s">
        <v>337</v>
      </c>
      <c r="F18" s="62" t="s">
        <v>44</v>
      </c>
    </row>
    <row r="19" spans="2:6" ht="37.5" customHeight="1" thickTop="1">
      <c r="B19" s="237" t="s">
        <v>38</v>
      </c>
      <c r="C19" s="238"/>
      <c r="D19" s="64" t="s">
        <v>3</v>
      </c>
      <c r="E19" s="65" t="s">
        <v>378</v>
      </c>
      <c r="F19" s="66"/>
    </row>
    <row r="20" spans="2:6" ht="23.25" customHeight="1">
      <c r="B20" s="239"/>
      <c r="C20" s="240"/>
      <c r="D20" s="248" t="s">
        <v>155</v>
      </c>
      <c r="E20" s="105" t="s">
        <v>379</v>
      </c>
      <c r="F20" s="101" t="s">
        <v>147</v>
      </c>
    </row>
    <row r="21" spans="2:6" ht="21.75" customHeight="1">
      <c r="B21" s="239"/>
      <c r="C21" s="240"/>
      <c r="D21" s="249"/>
      <c r="E21" s="106" t="s">
        <v>380</v>
      </c>
      <c r="F21" s="102" t="s">
        <v>153</v>
      </c>
    </row>
    <row r="22" spans="2:6" ht="21.75" customHeight="1">
      <c r="B22" s="239"/>
      <c r="C22" s="240"/>
      <c r="D22" s="249"/>
      <c r="E22" s="107" t="s">
        <v>381</v>
      </c>
      <c r="F22" s="104" t="s">
        <v>156</v>
      </c>
    </row>
    <row r="23" spans="2:6" ht="21.75" customHeight="1">
      <c r="B23" s="239"/>
      <c r="C23" s="240"/>
      <c r="D23" s="250"/>
      <c r="E23" s="108" t="s">
        <v>382</v>
      </c>
      <c r="F23" s="103" t="s">
        <v>154</v>
      </c>
    </row>
    <row r="24" spans="2:6" ht="37.5" customHeight="1">
      <c r="B24" s="239"/>
      <c r="C24" s="240"/>
      <c r="D24" s="67" t="s">
        <v>97</v>
      </c>
      <c r="E24" s="233">
        <v>42254</v>
      </c>
      <c r="F24" s="98" t="s">
        <v>343</v>
      </c>
    </row>
    <row r="25" spans="2:6" ht="37.5" customHeight="1">
      <c r="B25" s="239"/>
      <c r="C25" s="240"/>
      <c r="D25" s="68" t="s">
        <v>98</v>
      </c>
      <c r="E25" s="233">
        <v>42258</v>
      </c>
      <c r="F25" s="98" t="s">
        <v>343</v>
      </c>
    </row>
    <row r="26" spans="2:6" ht="37.5" customHeight="1">
      <c r="B26" s="239"/>
      <c r="C26" s="240"/>
      <c r="D26" s="68" t="s">
        <v>121</v>
      </c>
      <c r="E26" s="233">
        <v>42276</v>
      </c>
      <c r="F26" s="98" t="s">
        <v>343</v>
      </c>
    </row>
    <row r="27" spans="2:6" ht="37.5" customHeight="1">
      <c r="B27" s="239"/>
      <c r="C27" s="240"/>
      <c r="D27" s="68" t="s">
        <v>122</v>
      </c>
      <c r="E27" s="233">
        <v>42278</v>
      </c>
      <c r="F27" s="98" t="s">
        <v>343</v>
      </c>
    </row>
    <row r="28" spans="2:6" ht="37.5" customHeight="1">
      <c r="B28" s="239"/>
      <c r="C28" s="240"/>
      <c r="D28" s="68" t="s">
        <v>340</v>
      </c>
      <c r="E28" s="233">
        <v>42293</v>
      </c>
      <c r="F28" s="98" t="s">
        <v>343</v>
      </c>
    </row>
    <row r="29" spans="2:6" ht="37.5" customHeight="1" thickBot="1">
      <c r="B29" s="239"/>
      <c r="C29" s="240"/>
      <c r="D29" s="68" t="s">
        <v>123</v>
      </c>
      <c r="E29" s="234">
        <v>42306</v>
      </c>
      <c r="F29" s="98" t="s">
        <v>343</v>
      </c>
    </row>
    <row r="30" spans="2:6" s="71" customFormat="1" ht="52.5" customHeight="1" thickTop="1">
      <c r="B30" s="69"/>
      <c r="C30" s="69"/>
      <c r="D30" s="69"/>
      <c r="E30" s="70"/>
      <c r="F30" s="96"/>
    </row>
    <row r="31" spans="2:6" ht="37.5" customHeight="1" thickBot="1">
      <c r="B31" s="72" t="s">
        <v>2</v>
      </c>
      <c r="C31" s="63" t="s">
        <v>111</v>
      </c>
      <c r="D31" s="73" t="s">
        <v>39</v>
      </c>
      <c r="E31" s="74" t="s">
        <v>337</v>
      </c>
      <c r="F31" s="72" t="s">
        <v>44</v>
      </c>
    </row>
    <row r="32" spans="2:6" ht="37.5" customHeight="1" thickTop="1">
      <c r="B32" s="64" t="s">
        <v>25</v>
      </c>
      <c r="C32" s="90" t="s">
        <v>372</v>
      </c>
      <c r="D32" s="85" t="s">
        <v>68</v>
      </c>
      <c r="E32" s="65" t="s">
        <v>386</v>
      </c>
      <c r="F32" s="75" t="s">
        <v>148</v>
      </c>
    </row>
    <row r="33" spans="2:6" ht="37.5" customHeight="1">
      <c r="B33" s="64" t="s">
        <v>27</v>
      </c>
      <c r="C33" s="91" t="s">
        <v>372</v>
      </c>
      <c r="D33" s="85" t="s">
        <v>5</v>
      </c>
      <c r="E33" s="76" t="s">
        <v>157</v>
      </c>
      <c r="F33" s="75" t="s">
        <v>148</v>
      </c>
    </row>
    <row r="34" spans="2:6" ht="43.5" customHeight="1">
      <c r="B34" s="64" t="s">
        <v>30</v>
      </c>
      <c r="C34" s="91" t="s">
        <v>372</v>
      </c>
      <c r="D34" s="85" t="s">
        <v>6</v>
      </c>
      <c r="E34" s="76" t="s">
        <v>158</v>
      </c>
      <c r="F34" s="75" t="s">
        <v>148</v>
      </c>
    </row>
    <row r="35" spans="2:6" ht="37.5" customHeight="1">
      <c r="B35" s="64" t="s">
        <v>31</v>
      </c>
      <c r="C35" s="91" t="s">
        <v>124</v>
      </c>
      <c r="D35" s="85" t="s">
        <v>7</v>
      </c>
      <c r="E35" s="76" t="s">
        <v>384</v>
      </c>
      <c r="F35" s="75" t="s">
        <v>148</v>
      </c>
    </row>
    <row r="36" spans="2:6" ht="37.5" customHeight="1">
      <c r="B36" s="64" t="s">
        <v>33</v>
      </c>
      <c r="C36" s="91" t="s">
        <v>124</v>
      </c>
      <c r="D36" s="85" t="s">
        <v>8</v>
      </c>
      <c r="E36" s="76" t="s">
        <v>385</v>
      </c>
      <c r="F36" s="75" t="s">
        <v>148</v>
      </c>
    </row>
    <row r="37" spans="2:6" ht="37.5" customHeight="1">
      <c r="B37" s="64" t="s">
        <v>35</v>
      </c>
      <c r="C37" s="91" t="s">
        <v>372</v>
      </c>
      <c r="D37" s="85" t="s">
        <v>9</v>
      </c>
      <c r="E37" s="76" t="s">
        <v>159</v>
      </c>
      <c r="F37" s="75" t="s">
        <v>148</v>
      </c>
    </row>
    <row r="38" spans="2:6" ht="72.75" customHeight="1">
      <c r="B38" s="68" t="s">
        <v>101</v>
      </c>
      <c r="C38" s="91" t="s">
        <v>372</v>
      </c>
      <c r="D38" s="85" t="s">
        <v>329</v>
      </c>
      <c r="E38" s="76" t="s">
        <v>387</v>
      </c>
      <c r="F38" s="75" t="s">
        <v>149</v>
      </c>
    </row>
    <row r="39" spans="2:7" ht="37.5" customHeight="1">
      <c r="B39" s="68" t="s">
        <v>102</v>
      </c>
      <c r="C39" s="91" t="s">
        <v>124</v>
      </c>
      <c r="D39" s="85" t="s">
        <v>115</v>
      </c>
      <c r="E39" s="76" t="s">
        <v>383</v>
      </c>
      <c r="F39" s="75" t="s">
        <v>150</v>
      </c>
      <c r="G39" s="77"/>
    </row>
    <row r="40" spans="2:7" ht="37.5" customHeight="1">
      <c r="B40" s="68" t="s">
        <v>103</v>
      </c>
      <c r="C40" s="91" t="s">
        <v>124</v>
      </c>
      <c r="D40" s="86" t="s">
        <v>163</v>
      </c>
      <c r="E40" s="236" t="s">
        <v>339</v>
      </c>
      <c r="F40" s="75" t="s">
        <v>151</v>
      </c>
      <c r="G40" s="77"/>
    </row>
    <row r="41" spans="2:7" ht="37.5" customHeight="1">
      <c r="B41" s="68" t="s">
        <v>104</v>
      </c>
      <c r="C41" s="91" t="s">
        <v>372</v>
      </c>
      <c r="D41" s="85" t="s">
        <v>330</v>
      </c>
      <c r="E41" s="76" t="s">
        <v>388</v>
      </c>
      <c r="F41" s="75" t="s">
        <v>149</v>
      </c>
      <c r="G41" s="77"/>
    </row>
    <row r="42" spans="2:7" ht="37.5" customHeight="1">
      <c r="B42" s="68" t="s">
        <v>105</v>
      </c>
      <c r="C42" s="91" t="s">
        <v>372</v>
      </c>
      <c r="D42" s="85" t="s">
        <v>331</v>
      </c>
      <c r="E42" s="235"/>
      <c r="F42" s="80"/>
      <c r="G42" s="77"/>
    </row>
    <row r="43" spans="2:7" ht="37.5" customHeight="1">
      <c r="B43" s="68" t="s">
        <v>106</v>
      </c>
      <c r="C43" s="91" t="s">
        <v>372</v>
      </c>
      <c r="D43" s="87" t="s">
        <v>165</v>
      </c>
      <c r="E43" s="78" t="s">
        <v>160</v>
      </c>
      <c r="F43" s="75" t="s">
        <v>151</v>
      </c>
      <c r="G43" s="77"/>
    </row>
    <row r="44" spans="2:6" ht="36" customHeight="1">
      <c r="B44" s="68" t="s">
        <v>107</v>
      </c>
      <c r="C44" s="91" t="s">
        <v>372</v>
      </c>
      <c r="D44" s="123" t="s">
        <v>293</v>
      </c>
      <c r="E44" s="124"/>
      <c r="F44" s="83"/>
    </row>
    <row r="45" spans="2:7" ht="37.5" customHeight="1">
      <c r="B45" s="68" t="s">
        <v>108</v>
      </c>
      <c r="C45" s="91" t="s">
        <v>372</v>
      </c>
      <c r="D45" s="88" t="s">
        <v>99</v>
      </c>
      <c r="E45" s="79"/>
      <c r="F45" s="80"/>
      <c r="G45" s="81"/>
    </row>
    <row r="46" spans="2:6" ht="37.5" customHeight="1">
      <c r="B46" s="68" t="s">
        <v>109</v>
      </c>
      <c r="C46" s="91" t="s">
        <v>372</v>
      </c>
      <c r="D46" s="86" t="s">
        <v>308</v>
      </c>
      <c r="E46" s="82" t="s">
        <v>161</v>
      </c>
      <c r="F46" s="83" t="s">
        <v>152</v>
      </c>
    </row>
    <row r="47" spans="2:6" ht="36.75" customHeight="1">
      <c r="B47" s="68" t="s">
        <v>110</v>
      </c>
      <c r="C47" s="91" t="s">
        <v>372</v>
      </c>
      <c r="D47" s="109" t="s">
        <v>332</v>
      </c>
      <c r="E47" s="84"/>
      <c r="F47" s="83"/>
    </row>
    <row r="48" spans="2:6" ht="36.75" customHeight="1">
      <c r="B48" s="68" t="s">
        <v>272</v>
      </c>
      <c r="C48" s="91" t="s">
        <v>372</v>
      </c>
      <c r="D48" s="89" t="s">
        <v>333</v>
      </c>
      <c r="E48" s="125"/>
      <c r="F48" s="83"/>
    </row>
    <row r="49" spans="2:6" ht="36" customHeight="1">
      <c r="B49" s="251" t="s">
        <v>274</v>
      </c>
      <c r="C49" s="253" t="s">
        <v>372</v>
      </c>
      <c r="D49" s="255" t="s">
        <v>334</v>
      </c>
      <c r="E49" s="122">
        <v>75</v>
      </c>
      <c r="F49" s="257" t="s">
        <v>273</v>
      </c>
    </row>
    <row r="50" spans="2:6" ht="36" customHeight="1">
      <c r="B50" s="252"/>
      <c r="C50" s="254"/>
      <c r="D50" s="256"/>
      <c r="E50" s="122">
        <v>50</v>
      </c>
      <c r="F50" s="258"/>
    </row>
    <row r="51" spans="2:6" ht="36" customHeight="1">
      <c r="B51" s="68" t="s">
        <v>275</v>
      </c>
      <c r="C51" s="91" t="s">
        <v>124</v>
      </c>
      <c r="D51" s="123" t="s">
        <v>335</v>
      </c>
      <c r="E51" s="124"/>
      <c r="F51" s="83"/>
    </row>
    <row r="52" spans="2:6" ht="36" customHeight="1">
      <c r="B52" s="68" t="s">
        <v>294</v>
      </c>
      <c r="C52" s="91" t="s">
        <v>372</v>
      </c>
      <c r="D52" s="171" t="s">
        <v>336</v>
      </c>
      <c r="E52" s="124"/>
      <c r="F52" s="83"/>
    </row>
    <row r="53" spans="2:6" ht="35.25" customHeight="1">
      <c r="B53" s="68"/>
      <c r="C53" s="91" t="s">
        <v>372</v>
      </c>
      <c r="D53" s="85" t="s">
        <v>296</v>
      </c>
      <c r="E53" s="124"/>
      <c r="F53" s="75" t="s">
        <v>295</v>
      </c>
    </row>
    <row r="54" spans="2:6" ht="35.25" customHeight="1" thickBot="1">
      <c r="B54" s="68"/>
      <c r="C54" s="167" t="s">
        <v>372</v>
      </c>
      <c r="D54" s="164" t="s">
        <v>297</v>
      </c>
      <c r="E54" s="168"/>
      <c r="F54" s="75" t="s">
        <v>295</v>
      </c>
    </row>
    <row r="55" ht="14.25" thickTop="1"/>
    <row r="56" spans="2:5" ht="13.5">
      <c r="B56" s="205"/>
      <c r="C56" s="201"/>
      <c r="D56" s="177" t="s">
        <v>341</v>
      </c>
      <c r="E56" s="178"/>
    </row>
    <row r="57" spans="2:6" ht="13.5">
      <c r="B57" s="205"/>
      <c r="C57" s="201"/>
      <c r="D57" s="181" t="s">
        <v>349</v>
      </c>
      <c r="E57" s="202">
        <f>EOMONTH(E28,-3-24)+1</f>
        <v>41487</v>
      </c>
      <c r="F57" s="48" t="s">
        <v>354</v>
      </c>
    </row>
    <row r="58" spans="2:5" ht="13.5">
      <c r="B58" s="204"/>
      <c r="C58" s="180"/>
      <c r="D58" s="179" t="s">
        <v>350</v>
      </c>
      <c r="E58" s="203">
        <f>YEAR(E57)-1988</f>
        <v>25</v>
      </c>
    </row>
    <row r="59" spans="2:5" ht="13.5">
      <c r="B59" s="204"/>
      <c r="C59" s="182"/>
      <c r="D59" s="183" t="s">
        <v>351</v>
      </c>
      <c r="E59" s="186">
        <f>MONTH(E57)</f>
        <v>8</v>
      </c>
    </row>
    <row r="60" spans="2:6" ht="13.5">
      <c r="B60" s="204"/>
      <c r="C60" s="182"/>
      <c r="D60" s="179" t="s">
        <v>352</v>
      </c>
      <c r="E60" s="206">
        <f>EOMONTH(E28,-3)</f>
        <v>42216</v>
      </c>
      <c r="F60" s="48" t="s">
        <v>355</v>
      </c>
    </row>
    <row r="61" spans="2:5" ht="13.5">
      <c r="B61" s="182"/>
      <c r="C61" s="182"/>
      <c r="D61" s="184" t="s">
        <v>350</v>
      </c>
      <c r="E61" s="203">
        <f>YEAR(E60)-1988</f>
        <v>27</v>
      </c>
    </row>
    <row r="62" spans="2:5" ht="13.5">
      <c r="B62" s="204"/>
      <c r="C62" s="182"/>
      <c r="D62" s="179" t="s">
        <v>351</v>
      </c>
      <c r="E62" s="203">
        <f>MONTH(E60)</f>
        <v>7</v>
      </c>
    </row>
    <row r="63" spans="2:5" ht="13.5">
      <c r="B63" s="182"/>
      <c r="C63" s="182"/>
      <c r="D63" s="185" t="s">
        <v>353</v>
      </c>
      <c r="E63" s="186">
        <f>DAY(E60)</f>
        <v>31</v>
      </c>
    </row>
    <row r="64" spans="2:3" ht="13.5">
      <c r="B64" s="205"/>
      <c r="C64" s="205"/>
    </row>
  </sheetData>
  <sheetProtection/>
  <mergeCells count="11">
    <mergeCell ref="B49:B50"/>
    <mergeCell ref="C49:C50"/>
    <mergeCell ref="D49:D50"/>
    <mergeCell ref="F49:F50"/>
    <mergeCell ref="B18:D18"/>
    <mergeCell ref="B19:C29"/>
    <mergeCell ref="G7:G10"/>
    <mergeCell ref="B6:B8"/>
    <mergeCell ref="B9:B15"/>
    <mergeCell ref="F13:F15"/>
    <mergeCell ref="D20:D23"/>
  </mergeCells>
  <conditionalFormatting sqref="C32:C48">
    <cfRule type="cellIs" priority="6" dxfId="3" operator="equal" stopIfTrue="1">
      <formula>"適用"</formula>
    </cfRule>
  </conditionalFormatting>
  <conditionalFormatting sqref="C49:C53">
    <cfRule type="cellIs" priority="5" dxfId="3" operator="equal" stopIfTrue="1">
      <formula>"適用"</formula>
    </cfRule>
  </conditionalFormatting>
  <conditionalFormatting sqref="C54">
    <cfRule type="cellIs" priority="1" dxfId="3" operator="equal" stopIfTrue="1">
      <formula>"適用"</formula>
    </cfRule>
  </conditionalFormatting>
  <dataValidations count="5">
    <dataValidation type="list" allowBlank="1" showInputMessage="1" showErrorMessage="1" sqref="E43 E40">
      <formula1>"土木（土木・造園）,建築,設備"</formula1>
    </dataValidation>
    <dataValidation type="list" allowBlank="1" showInputMessage="1" showErrorMessage="1" sqref="E39">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45 E42"/>
    <dataValidation allowBlank="1" showInputMessage="1" showErrorMessage="1" imeMode="halfAlpha" sqref="E14:E15"/>
    <dataValidation type="list" allowBlank="1" showInputMessage="1" showErrorMessage="1" sqref="C32:C54">
      <formula1>"適用,不適用"</formula1>
    </dataValidation>
  </dataValidations>
  <printOptions horizontalCentered="1"/>
  <pageMargins left="0.5905511811023623" right="0.5905511811023623" top="0.984251968503937" bottom="0.76" header="0.5118110236220472" footer="0.5118110236220472"/>
  <pageSetup fitToHeight="0" fitToWidth="1" horizontalDpi="600" verticalDpi="600" orientation="portrait" paperSize="9" scale="72"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N37"/>
  <sheetViews>
    <sheetView view="pageBreakPreview" zoomScale="70" zoomScaleSheetLayoutView="70"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33</v>
      </c>
    </row>
    <row r="2" spans="12:14" ht="18" customHeight="1">
      <c r="L2" s="436" t="str">
        <f>'入力シート'!E6</f>
        <v>平成○○年○○月○○日</v>
      </c>
      <c r="M2" s="436"/>
      <c r="N2" s="436"/>
    </row>
    <row r="3" ht="54" customHeight="1"/>
    <row r="4" spans="1:14" ht="18" customHeight="1">
      <c r="A4" s="424" t="s">
        <v>1</v>
      </c>
      <c r="B4" s="424"/>
      <c r="C4" s="424"/>
      <c r="D4" s="424"/>
      <c r="E4" s="424"/>
      <c r="F4" s="424"/>
      <c r="G4" s="424"/>
      <c r="H4" s="424"/>
      <c r="I4" s="424"/>
      <c r="J4" s="424"/>
      <c r="K4" s="424"/>
      <c r="L4" s="424"/>
      <c r="M4" s="424"/>
      <c r="N4" s="424"/>
    </row>
    <row r="5" spans="1:14" ht="18" customHeight="1">
      <c r="A5" s="424" t="s">
        <v>34</v>
      </c>
      <c r="B5" s="424"/>
      <c r="C5" s="424"/>
      <c r="D5" s="424"/>
      <c r="E5" s="424"/>
      <c r="F5" s="424"/>
      <c r="G5" s="424"/>
      <c r="H5" s="424"/>
      <c r="I5" s="424"/>
      <c r="J5" s="424"/>
      <c r="K5" s="424"/>
      <c r="L5" s="424"/>
      <c r="M5" s="424"/>
      <c r="N5" s="424"/>
    </row>
    <row r="7" spans="1:14" ht="27" customHeight="1">
      <c r="A7" s="10" t="s">
        <v>3</v>
      </c>
      <c r="B7" s="439" t="str">
        <f>'入力シート'!E19</f>
        <v>主要地方道環状２号線（駒岡・梶山地区）電線共同溝整備工事（その２）</v>
      </c>
      <c r="C7" s="439"/>
      <c r="D7" s="439"/>
      <c r="E7" s="439"/>
      <c r="F7" s="439"/>
      <c r="G7" s="439"/>
      <c r="H7" s="439"/>
      <c r="I7" s="439"/>
      <c r="J7" s="439"/>
      <c r="K7" s="439"/>
      <c r="L7" s="439"/>
      <c r="M7" s="439"/>
      <c r="N7" s="439"/>
    </row>
    <row r="8" spans="1:14" ht="27" customHeight="1">
      <c r="A8" s="425" t="s">
        <v>37</v>
      </c>
      <c r="B8" s="426"/>
      <c r="C8" s="442">
        <f>'入力シート'!E8</f>
        <v>12345</v>
      </c>
      <c r="D8" s="442"/>
      <c r="E8" s="442"/>
      <c r="F8" s="99"/>
      <c r="G8" s="99"/>
      <c r="H8" s="99"/>
      <c r="I8" s="99"/>
      <c r="J8" s="99"/>
      <c r="K8" s="99"/>
      <c r="L8" s="99"/>
      <c r="M8" s="99"/>
      <c r="N8" s="99"/>
    </row>
    <row r="9" ht="14.25" thickBot="1"/>
    <row r="10" spans="1:14" ht="54" customHeight="1" thickBot="1">
      <c r="A10" s="457" t="s">
        <v>69</v>
      </c>
      <c r="B10" s="458"/>
      <c r="C10" s="458"/>
      <c r="D10" s="458"/>
      <c r="E10" s="454" t="str">
        <f>IF('入力シート'!C36="適用",'入力シート'!E36,"今回工事ではこの項目を適用しません。")</f>
        <v>施工時の通行車両及び歩行者・学童への安全対策について</v>
      </c>
      <c r="F10" s="455"/>
      <c r="G10" s="455"/>
      <c r="H10" s="455"/>
      <c r="I10" s="455"/>
      <c r="J10" s="455"/>
      <c r="K10" s="455"/>
      <c r="L10" s="455"/>
      <c r="M10" s="455"/>
      <c r="N10" s="456"/>
    </row>
    <row r="11" ht="14.25" thickBot="1"/>
    <row r="12" spans="1:14" ht="27" customHeight="1">
      <c r="A12" s="462" t="s">
        <v>73</v>
      </c>
      <c r="B12" s="428"/>
      <c r="C12" s="428"/>
      <c r="D12" s="428"/>
      <c r="E12" s="428"/>
      <c r="F12" s="428"/>
      <c r="G12" s="428"/>
      <c r="H12" s="428"/>
      <c r="I12" s="428"/>
      <c r="J12" s="428"/>
      <c r="K12" s="428"/>
      <c r="L12" s="428"/>
      <c r="M12" s="428"/>
      <c r="N12" s="441"/>
    </row>
    <row r="13" spans="1:14" ht="27" customHeight="1">
      <c r="A13" s="463"/>
      <c r="B13" s="464"/>
      <c r="C13" s="464"/>
      <c r="D13" s="464"/>
      <c r="E13" s="464"/>
      <c r="F13" s="464"/>
      <c r="G13" s="464"/>
      <c r="H13" s="464"/>
      <c r="I13" s="464"/>
      <c r="J13" s="464"/>
      <c r="K13" s="464"/>
      <c r="L13" s="464"/>
      <c r="M13" s="464"/>
      <c r="N13" s="465"/>
    </row>
    <row r="14" spans="1:14" ht="27" customHeight="1">
      <c r="A14" s="453"/>
      <c r="B14" s="451"/>
      <c r="C14" s="451"/>
      <c r="D14" s="451"/>
      <c r="E14" s="451"/>
      <c r="F14" s="451"/>
      <c r="G14" s="451"/>
      <c r="H14" s="451"/>
      <c r="I14" s="451"/>
      <c r="J14" s="451"/>
      <c r="K14" s="451"/>
      <c r="L14" s="451"/>
      <c r="M14" s="451"/>
      <c r="N14" s="452"/>
    </row>
    <row r="15" spans="1:14" ht="27" customHeight="1">
      <c r="A15" s="453"/>
      <c r="B15" s="451"/>
      <c r="C15" s="451"/>
      <c r="D15" s="451"/>
      <c r="E15" s="451"/>
      <c r="F15" s="451"/>
      <c r="G15" s="451"/>
      <c r="H15" s="451"/>
      <c r="I15" s="451"/>
      <c r="J15" s="451"/>
      <c r="K15" s="451"/>
      <c r="L15" s="451"/>
      <c r="M15" s="451"/>
      <c r="N15" s="452"/>
    </row>
    <row r="16" spans="1:14" ht="27" customHeight="1">
      <c r="A16" s="453"/>
      <c r="B16" s="451"/>
      <c r="C16" s="451"/>
      <c r="D16" s="451"/>
      <c r="E16" s="451"/>
      <c r="F16" s="451"/>
      <c r="G16" s="451"/>
      <c r="H16" s="451"/>
      <c r="I16" s="451"/>
      <c r="J16" s="451"/>
      <c r="K16" s="451"/>
      <c r="L16" s="451"/>
      <c r="M16" s="451"/>
      <c r="N16" s="452"/>
    </row>
    <row r="17" spans="1:14" ht="27" customHeight="1">
      <c r="A17" s="453"/>
      <c r="B17" s="451"/>
      <c r="C17" s="451"/>
      <c r="D17" s="451"/>
      <c r="E17" s="451"/>
      <c r="F17" s="451"/>
      <c r="G17" s="451"/>
      <c r="H17" s="451"/>
      <c r="I17" s="451"/>
      <c r="J17" s="451"/>
      <c r="K17" s="451"/>
      <c r="L17" s="451"/>
      <c r="M17" s="451"/>
      <c r="N17" s="452"/>
    </row>
    <row r="18" spans="1:14" ht="27" customHeight="1">
      <c r="A18" s="453"/>
      <c r="B18" s="451"/>
      <c r="C18" s="451"/>
      <c r="D18" s="451"/>
      <c r="E18" s="451"/>
      <c r="F18" s="451"/>
      <c r="G18" s="451"/>
      <c r="H18" s="451"/>
      <c r="I18" s="451"/>
      <c r="J18" s="451"/>
      <c r="K18" s="451"/>
      <c r="L18" s="451"/>
      <c r="M18" s="451"/>
      <c r="N18" s="452"/>
    </row>
    <row r="19" spans="1:14" ht="27" customHeight="1">
      <c r="A19" s="453"/>
      <c r="B19" s="451"/>
      <c r="C19" s="451"/>
      <c r="D19" s="451"/>
      <c r="E19" s="451"/>
      <c r="F19" s="451"/>
      <c r="G19" s="451"/>
      <c r="H19" s="451"/>
      <c r="I19" s="451"/>
      <c r="J19" s="451"/>
      <c r="K19" s="451"/>
      <c r="L19" s="451"/>
      <c r="M19" s="451"/>
      <c r="N19" s="452"/>
    </row>
    <row r="20" spans="1:14" ht="27" customHeight="1">
      <c r="A20" s="453"/>
      <c r="B20" s="451"/>
      <c r="C20" s="451"/>
      <c r="D20" s="451"/>
      <c r="E20" s="451"/>
      <c r="F20" s="451"/>
      <c r="G20" s="451"/>
      <c r="H20" s="451"/>
      <c r="I20" s="451"/>
      <c r="J20" s="451"/>
      <c r="K20" s="451"/>
      <c r="L20" s="451"/>
      <c r="M20" s="451"/>
      <c r="N20" s="452"/>
    </row>
    <row r="21" spans="1:14" ht="27" customHeight="1">
      <c r="A21" s="453"/>
      <c r="B21" s="451"/>
      <c r="C21" s="451"/>
      <c r="D21" s="451"/>
      <c r="E21" s="451"/>
      <c r="F21" s="451"/>
      <c r="G21" s="451"/>
      <c r="H21" s="451"/>
      <c r="I21" s="451"/>
      <c r="J21" s="451"/>
      <c r="K21" s="451"/>
      <c r="L21" s="451"/>
      <c r="M21" s="451"/>
      <c r="N21" s="452"/>
    </row>
    <row r="22" spans="1:14" ht="27" customHeight="1">
      <c r="A22" s="453"/>
      <c r="B22" s="451"/>
      <c r="C22" s="451"/>
      <c r="D22" s="451"/>
      <c r="E22" s="451"/>
      <c r="F22" s="451"/>
      <c r="G22" s="451"/>
      <c r="H22" s="451"/>
      <c r="I22" s="451"/>
      <c r="J22" s="451"/>
      <c r="K22" s="451"/>
      <c r="L22" s="451"/>
      <c r="M22" s="451"/>
      <c r="N22" s="452"/>
    </row>
    <row r="23" spans="1:14" ht="27" customHeight="1">
      <c r="A23" s="453"/>
      <c r="B23" s="451"/>
      <c r="C23" s="451"/>
      <c r="D23" s="451"/>
      <c r="E23" s="451"/>
      <c r="F23" s="451"/>
      <c r="G23" s="451"/>
      <c r="H23" s="451"/>
      <c r="I23" s="451"/>
      <c r="J23" s="451"/>
      <c r="K23" s="451"/>
      <c r="L23" s="451"/>
      <c r="M23" s="451"/>
      <c r="N23" s="452"/>
    </row>
    <row r="24" spans="1:14" ht="27" customHeight="1">
      <c r="A24" s="453"/>
      <c r="B24" s="451"/>
      <c r="C24" s="451"/>
      <c r="D24" s="451"/>
      <c r="E24" s="451"/>
      <c r="F24" s="451"/>
      <c r="G24" s="451"/>
      <c r="H24" s="451"/>
      <c r="I24" s="451"/>
      <c r="J24" s="451"/>
      <c r="K24" s="451"/>
      <c r="L24" s="451"/>
      <c r="M24" s="451"/>
      <c r="N24" s="452"/>
    </row>
    <row r="25" spans="1:14" ht="27" customHeight="1">
      <c r="A25" s="453"/>
      <c r="B25" s="451"/>
      <c r="C25" s="451"/>
      <c r="D25" s="451"/>
      <c r="E25" s="451"/>
      <c r="F25" s="451"/>
      <c r="G25" s="451"/>
      <c r="H25" s="451"/>
      <c r="I25" s="451"/>
      <c r="J25" s="451"/>
      <c r="K25" s="451"/>
      <c r="L25" s="451"/>
      <c r="M25" s="451"/>
      <c r="N25" s="452"/>
    </row>
    <row r="26" spans="1:14" ht="27" customHeight="1">
      <c r="A26" s="453"/>
      <c r="B26" s="451"/>
      <c r="C26" s="451"/>
      <c r="D26" s="451"/>
      <c r="E26" s="451"/>
      <c r="F26" s="451"/>
      <c r="G26" s="451"/>
      <c r="H26" s="451"/>
      <c r="I26" s="451"/>
      <c r="J26" s="451"/>
      <c r="K26" s="451"/>
      <c r="L26" s="451"/>
      <c r="M26" s="451"/>
      <c r="N26" s="452"/>
    </row>
    <row r="27" spans="1:14" ht="27" customHeight="1">
      <c r="A27" s="453"/>
      <c r="B27" s="451"/>
      <c r="C27" s="451"/>
      <c r="D27" s="451"/>
      <c r="E27" s="451"/>
      <c r="F27" s="451"/>
      <c r="G27" s="451"/>
      <c r="H27" s="451"/>
      <c r="I27" s="451"/>
      <c r="J27" s="451"/>
      <c r="K27" s="451"/>
      <c r="L27" s="451"/>
      <c r="M27" s="451"/>
      <c r="N27" s="452"/>
    </row>
    <row r="28" spans="1:14" ht="27" customHeight="1">
      <c r="A28" s="453"/>
      <c r="B28" s="451"/>
      <c r="C28" s="451"/>
      <c r="D28" s="451"/>
      <c r="E28" s="451"/>
      <c r="F28" s="451"/>
      <c r="G28" s="451"/>
      <c r="H28" s="451"/>
      <c r="I28" s="451"/>
      <c r="J28" s="451"/>
      <c r="K28" s="451"/>
      <c r="L28" s="451"/>
      <c r="M28" s="451"/>
      <c r="N28" s="452"/>
    </row>
    <row r="29" spans="1:14" ht="27" customHeight="1">
      <c r="A29" s="453"/>
      <c r="B29" s="451"/>
      <c r="C29" s="451"/>
      <c r="D29" s="451"/>
      <c r="E29" s="451"/>
      <c r="F29" s="451"/>
      <c r="G29" s="451"/>
      <c r="H29" s="451"/>
      <c r="I29" s="451"/>
      <c r="J29" s="451"/>
      <c r="K29" s="451"/>
      <c r="L29" s="451"/>
      <c r="M29" s="451"/>
      <c r="N29" s="452"/>
    </row>
    <row r="30" spans="1:14" ht="27" customHeight="1">
      <c r="A30" s="453"/>
      <c r="B30" s="451"/>
      <c r="C30" s="451"/>
      <c r="D30" s="451"/>
      <c r="E30" s="451"/>
      <c r="F30" s="451"/>
      <c r="G30" s="451"/>
      <c r="H30" s="451"/>
      <c r="I30" s="451"/>
      <c r="J30" s="451"/>
      <c r="K30" s="451"/>
      <c r="L30" s="451"/>
      <c r="M30" s="451"/>
      <c r="N30" s="452"/>
    </row>
    <row r="31" spans="1:14" ht="27" customHeight="1">
      <c r="A31" s="453"/>
      <c r="B31" s="451"/>
      <c r="C31" s="451"/>
      <c r="D31" s="451"/>
      <c r="E31" s="451"/>
      <c r="F31" s="451"/>
      <c r="G31" s="451"/>
      <c r="H31" s="451"/>
      <c r="I31" s="451"/>
      <c r="J31" s="451"/>
      <c r="K31" s="451"/>
      <c r="L31" s="451"/>
      <c r="M31" s="451"/>
      <c r="N31" s="452"/>
    </row>
    <row r="32" spans="1:14" ht="27" customHeight="1">
      <c r="A32" s="453"/>
      <c r="B32" s="451"/>
      <c r="C32" s="451"/>
      <c r="D32" s="451"/>
      <c r="E32" s="451"/>
      <c r="F32" s="451"/>
      <c r="G32" s="451"/>
      <c r="H32" s="451"/>
      <c r="I32" s="451"/>
      <c r="J32" s="451"/>
      <c r="K32" s="451"/>
      <c r="L32" s="451"/>
      <c r="M32" s="451"/>
      <c r="N32" s="452"/>
    </row>
    <row r="33" spans="1:14" ht="27" customHeight="1">
      <c r="A33" s="453"/>
      <c r="B33" s="451"/>
      <c r="C33" s="451"/>
      <c r="D33" s="451"/>
      <c r="E33" s="451"/>
      <c r="F33" s="451"/>
      <c r="G33" s="451"/>
      <c r="H33" s="451"/>
      <c r="I33" s="451"/>
      <c r="J33" s="451"/>
      <c r="K33" s="451"/>
      <c r="L33" s="451"/>
      <c r="M33" s="451"/>
      <c r="N33" s="452"/>
    </row>
    <row r="34" spans="1:14" ht="27" customHeight="1">
      <c r="A34" s="453"/>
      <c r="B34" s="451"/>
      <c r="C34" s="451"/>
      <c r="D34" s="451"/>
      <c r="E34" s="451"/>
      <c r="F34" s="451"/>
      <c r="G34" s="451"/>
      <c r="H34" s="451"/>
      <c r="I34" s="451"/>
      <c r="J34" s="451"/>
      <c r="K34" s="451"/>
      <c r="L34" s="451"/>
      <c r="M34" s="451"/>
      <c r="N34" s="452"/>
    </row>
    <row r="35" spans="1:14" ht="27" customHeight="1" thickBot="1">
      <c r="A35" s="461"/>
      <c r="B35" s="459"/>
      <c r="C35" s="459"/>
      <c r="D35" s="459"/>
      <c r="E35" s="459"/>
      <c r="F35" s="459"/>
      <c r="G35" s="459"/>
      <c r="H35" s="459"/>
      <c r="I35" s="459"/>
      <c r="J35" s="459"/>
      <c r="K35" s="459"/>
      <c r="L35" s="459"/>
      <c r="M35" s="459"/>
      <c r="N35" s="460"/>
    </row>
    <row r="36" spans="1:14" ht="13.5" customHeight="1">
      <c r="A36" s="9"/>
      <c r="B36" s="9"/>
      <c r="C36" s="9"/>
      <c r="D36" s="9"/>
      <c r="E36" s="9"/>
      <c r="F36" s="9"/>
      <c r="G36" s="9"/>
      <c r="H36" s="9"/>
      <c r="I36" s="9"/>
      <c r="J36" s="9"/>
      <c r="K36" s="9"/>
      <c r="L36" s="9"/>
      <c r="M36" s="9"/>
      <c r="N36" s="9"/>
    </row>
    <row r="37" ht="13.5">
      <c r="N37" s="2" t="s">
        <v>28</v>
      </c>
    </row>
  </sheetData>
  <sheetProtection/>
  <mergeCells count="55">
    <mergeCell ref="A17:D17"/>
    <mergeCell ref="A12:N12"/>
    <mergeCell ref="A10:D10"/>
    <mergeCell ref="E10:N10"/>
    <mergeCell ref="A8:B8"/>
    <mergeCell ref="C8:E8"/>
    <mergeCell ref="A13:D13"/>
    <mergeCell ref="A16:D16"/>
    <mergeCell ref="E35:N35"/>
    <mergeCell ref="E34:N34"/>
    <mergeCell ref="L2:N2"/>
    <mergeCell ref="A14:D14"/>
    <mergeCell ref="E14:N14"/>
    <mergeCell ref="A15:D15"/>
    <mergeCell ref="E15:N15"/>
    <mergeCell ref="B7:N7"/>
    <mergeCell ref="A4:N4"/>
    <mergeCell ref="A5:N5"/>
    <mergeCell ref="E33:N33"/>
    <mergeCell ref="A32:D32"/>
    <mergeCell ref="E32:N32"/>
    <mergeCell ref="A23:D23"/>
    <mergeCell ref="A24:D24"/>
    <mergeCell ref="E31:N31"/>
    <mergeCell ref="E23:N23"/>
    <mergeCell ref="E24:N24"/>
    <mergeCell ref="E25:N25"/>
    <mergeCell ref="A25:D25"/>
    <mergeCell ref="E30:N30"/>
    <mergeCell ref="A26:D26"/>
    <mergeCell ref="E28:N28"/>
    <mergeCell ref="E29:N29"/>
    <mergeCell ref="E26:N26"/>
    <mergeCell ref="A30:D30"/>
    <mergeCell ref="E27:N27"/>
    <mergeCell ref="E21:N21"/>
    <mergeCell ref="A35:D35"/>
    <mergeCell ref="A27:D27"/>
    <mergeCell ref="A28:D28"/>
    <mergeCell ref="A29:D29"/>
    <mergeCell ref="A33:D33"/>
    <mergeCell ref="A34:D34"/>
    <mergeCell ref="A31:D31"/>
    <mergeCell ref="A22:D22"/>
    <mergeCell ref="E22:N22"/>
    <mergeCell ref="A18:D18"/>
    <mergeCell ref="A21:D21"/>
    <mergeCell ref="A20:D20"/>
    <mergeCell ref="E13:N13"/>
    <mergeCell ref="E16:N16"/>
    <mergeCell ref="E17:N17"/>
    <mergeCell ref="E18:N18"/>
    <mergeCell ref="A19:D19"/>
    <mergeCell ref="E19:N19"/>
    <mergeCell ref="E20:N20"/>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sheetPr>
    <pageSetUpPr fitToPage="1"/>
  </sheetPr>
  <dimension ref="A1:N37"/>
  <sheetViews>
    <sheetView view="pageBreakPreview" zoomScale="70" zoomScaleSheetLayoutView="70"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35</v>
      </c>
    </row>
    <row r="2" spans="12:14" ht="18" customHeight="1">
      <c r="L2" s="436" t="str">
        <f>'入力シート'!E6</f>
        <v>平成○○年○○月○○日</v>
      </c>
      <c r="M2" s="436"/>
      <c r="N2" s="436"/>
    </row>
    <row r="3" ht="54" customHeight="1"/>
    <row r="4" spans="1:14" ht="18" customHeight="1">
      <c r="A4" s="424" t="s">
        <v>1</v>
      </c>
      <c r="B4" s="424"/>
      <c r="C4" s="424"/>
      <c r="D4" s="424"/>
      <c r="E4" s="424"/>
      <c r="F4" s="424"/>
      <c r="G4" s="424"/>
      <c r="H4" s="424"/>
      <c r="I4" s="424"/>
      <c r="J4" s="424"/>
      <c r="K4" s="424"/>
      <c r="L4" s="424"/>
      <c r="M4" s="424"/>
      <c r="N4" s="424"/>
    </row>
    <row r="5" spans="1:14" ht="18" customHeight="1">
      <c r="A5" s="424" t="s">
        <v>36</v>
      </c>
      <c r="B5" s="424"/>
      <c r="C5" s="424"/>
      <c r="D5" s="424"/>
      <c r="E5" s="424"/>
      <c r="F5" s="424"/>
      <c r="G5" s="424"/>
      <c r="H5" s="424"/>
      <c r="I5" s="424"/>
      <c r="J5" s="424"/>
      <c r="K5" s="424"/>
      <c r="L5" s="424"/>
      <c r="M5" s="424"/>
      <c r="N5" s="424"/>
    </row>
    <row r="7" spans="1:14" ht="27" customHeight="1">
      <c r="A7" s="10" t="s">
        <v>3</v>
      </c>
      <c r="B7" s="439" t="str">
        <f>'入力シート'!E19</f>
        <v>主要地方道環状２号線（駒岡・梶山地区）電線共同溝整備工事（その２）</v>
      </c>
      <c r="C7" s="439"/>
      <c r="D7" s="439"/>
      <c r="E7" s="439"/>
      <c r="F7" s="439"/>
      <c r="G7" s="439"/>
      <c r="H7" s="439"/>
      <c r="I7" s="439"/>
      <c r="J7" s="439"/>
      <c r="K7" s="439"/>
      <c r="L7" s="439"/>
      <c r="M7" s="439"/>
      <c r="N7" s="439"/>
    </row>
    <row r="8" spans="1:14" ht="27" customHeight="1">
      <c r="A8" s="425" t="s">
        <v>37</v>
      </c>
      <c r="B8" s="426"/>
      <c r="C8" s="442">
        <f>'入力シート'!E8</f>
        <v>12345</v>
      </c>
      <c r="D8" s="442"/>
      <c r="E8" s="442"/>
      <c r="F8" s="99"/>
      <c r="G8" s="99"/>
      <c r="H8" s="99"/>
      <c r="I8" s="99"/>
      <c r="J8" s="99"/>
      <c r="K8" s="99"/>
      <c r="L8" s="99"/>
      <c r="M8" s="99"/>
      <c r="N8" s="99"/>
    </row>
    <row r="9" ht="14.25" thickBot="1"/>
    <row r="10" spans="1:14" ht="54" customHeight="1" thickBot="1">
      <c r="A10" s="457" t="s">
        <v>69</v>
      </c>
      <c r="B10" s="458"/>
      <c r="C10" s="458"/>
      <c r="D10" s="458"/>
      <c r="E10" s="454" t="str">
        <f>IF('入力シート'!C37="適用",'入力シート'!E37,"今回工事ではこの項目を適用しません。")</f>
        <v>今回工事ではこの項目を適用しません。</v>
      </c>
      <c r="F10" s="455"/>
      <c r="G10" s="455"/>
      <c r="H10" s="455"/>
      <c r="I10" s="455"/>
      <c r="J10" s="455"/>
      <c r="K10" s="455"/>
      <c r="L10" s="455"/>
      <c r="M10" s="455"/>
      <c r="N10" s="456"/>
    </row>
    <row r="11" ht="14.25" thickBot="1"/>
    <row r="12" spans="1:14" ht="27" customHeight="1">
      <c r="A12" s="462" t="s">
        <v>74</v>
      </c>
      <c r="B12" s="428"/>
      <c r="C12" s="428"/>
      <c r="D12" s="428"/>
      <c r="E12" s="428"/>
      <c r="F12" s="428"/>
      <c r="G12" s="428"/>
      <c r="H12" s="428"/>
      <c r="I12" s="428"/>
      <c r="J12" s="428"/>
      <c r="K12" s="428"/>
      <c r="L12" s="428"/>
      <c r="M12" s="428"/>
      <c r="N12" s="441"/>
    </row>
    <row r="13" spans="1:14" ht="27" customHeight="1">
      <c r="A13" s="463"/>
      <c r="B13" s="464"/>
      <c r="C13" s="464"/>
      <c r="D13" s="464"/>
      <c r="E13" s="464"/>
      <c r="F13" s="464"/>
      <c r="G13" s="464"/>
      <c r="H13" s="464"/>
      <c r="I13" s="464"/>
      <c r="J13" s="464"/>
      <c r="K13" s="464"/>
      <c r="L13" s="464"/>
      <c r="M13" s="464"/>
      <c r="N13" s="465"/>
    </row>
    <row r="14" spans="1:14" ht="27" customHeight="1">
      <c r="A14" s="453"/>
      <c r="B14" s="451"/>
      <c r="C14" s="451"/>
      <c r="D14" s="451"/>
      <c r="E14" s="451"/>
      <c r="F14" s="451"/>
      <c r="G14" s="451"/>
      <c r="H14" s="451"/>
      <c r="I14" s="451"/>
      <c r="J14" s="451"/>
      <c r="K14" s="451"/>
      <c r="L14" s="451"/>
      <c r="M14" s="451"/>
      <c r="N14" s="452"/>
    </row>
    <row r="15" spans="1:14" ht="27" customHeight="1">
      <c r="A15" s="453"/>
      <c r="B15" s="451"/>
      <c r="C15" s="451"/>
      <c r="D15" s="451"/>
      <c r="E15" s="451"/>
      <c r="F15" s="451"/>
      <c r="G15" s="451"/>
      <c r="H15" s="451"/>
      <c r="I15" s="451"/>
      <c r="J15" s="451"/>
      <c r="K15" s="451"/>
      <c r="L15" s="451"/>
      <c r="M15" s="451"/>
      <c r="N15" s="452"/>
    </row>
    <row r="16" spans="1:14" ht="27" customHeight="1">
      <c r="A16" s="453"/>
      <c r="B16" s="451"/>
      <c r="C16" s="451"/>
      <c r="D16" s="451"/>
      <c r="E16" s="451"/>
      <c r="F16" s="451"/>
      <c r="G16" s="451"/>
      <c r="H16" s="451"/>
      <c r="I16" s="451"/>
      <c r="J16" s="451"/>
      <c r="K16" s="451"/>
      <c r="L16" s="451"/>
      <c r="M16" s="451"/>
      <c r="N16" s="452"/>
    </row>
    <row r="17" spans="1:14" ht="27" customHeight="1">
      <c r="A17" s="453"/>
      <c r="B17" s="451"/>
      <c r="C17" s="451"/>
      <c r="D17" s="451"/>
      <c r="E17" s="451"/>
      <c r="F17" s="451"/>
      <c r="G17" s="451"/>
      <c r="H17" s="451"/>
      <c r="I17" s="451"/>
      <c r="J17" s="451"/>
      <c r="K17" s="451"/>
      <c r="L17" s="451"/>
      <c r="M17" s="451"/>
      <c r="N17" s="452"/>
    </row>
    <row r="18" spans="1:14" ht="27" customHeight="1">
      <c r="A18" s="453"/>
      <c r="B18" s="451"/>
      <c r="C18" s="451"/>
      <c r="D18" s="451"/>
      <c r="E18" s="451"/>
      <c r="F18" s="451"/>
      <c r="G18" s="451"/>
      <c r="H18" s="451"/>
      <c r="I18" s="451"/>
      <c r="J18" s="451"/>
      <c r="K18" s="451"/>
      <c r="L18" s="451"/>
      <c r="M18" s="451"/>
      <c r="N18" s="452"/>
    </row>
    <row r="19" spans="1:14" ht="27" customHeight="1">
      <c r="A19" s="453"/>
      <c r="B19" s="451"/>
      <c r="C19" s="451"/>
      <c r="D19" s="451"/>
      <c r="E19" s="451"/>
      <c r="F19" s="451"/>
      <c r="G19" s="451"/>
      <c r="H19" s="451"/>
      <c r="I19" s="451"/>
      <c r="J19" s="451"/>
      <c r="K19" s="451"/>
      <c r="L19" s="451"/>
      <c r="M19" s="451"/>
      <c r="N19" s="452"/>
    </row>
    <row r="20" spans="1:14" ht="27" customHeight="1">
      <c r="A20" s="453"/>
      <c r="B20" s="451"/>
      <c r="C20" s="451"/>
      <c r="D20" s="451"/>
      <c r="E20" s="451"/>
      <c r="F20" s="451"/>
      <c r="G20" s="451"/>
      <c r="H20" s="451"/>
      <c r="I20" s="451"/>
      <c r="J20" s="451"/>
      <c r="K20" s="451"/>
      <c r="L20" s="451"/>
      <c r="M20" s="451"/>
      <c r="N20" s="452"/>
    </row>
    <row r="21" spans="1:14" ht="27" customHeight="1">
      <c r="A21" s="453"/>
      <c r="B21" s="451"/>
      <c r="C21" s="451"/>
      <c r="D21" s="451"/>
      <c r="E21" s="451"/>
      <c r="F21" s="451"/>
      <c r="G21" s="451"/>
      <c r="H21" s="451"/>
      <c r="I21" s="451"/>
      <c r="J21" s="451"/>
      <c r="K21" s="451"/>
      <c r="L21" s="451"/>
      <c r="M21" s="451"/>
      <c r="N21" s="452"/>
    </row>
    <row r="22" spans="1:14" ht="27" customHeight="1">
      <c r="A22" s="453"/>
      <c r="B22" s="451"/>
      <c r="C22" s="451"/>
      <c r="D22" s="451"/>
      <c r="E22" s="451"/>
      <c r="F22" s="451"/>
      <c r="G22" s="451"/>
      <c r="H22" s="451"/>
      <c r="I22" s="451"/>
      <c r="J22" s="451"/>
      <c r="K22" s="451"/>
      <c r="L22" s="451"/>
      <c r="M22" s="451"/>
      <c r="N22" s="452"/>
    </row>
    <row r="23" spans="1:14" ht="27" customHeight="1">
      <c r="A23" s="453"/>
      <c r="B23" s="451"/>
      <c r="C23" s="451"/>
      <c r="D23" s="451"/>
      <c r="E23" s="451"/>
      <c r="F23" s="451"/>
      <c r="G23" s="451"/>
      <c r="H23" s="451"/>
      <c r="I23" s="451"/>
      <c r="J23" s="451"/>
      <c r="K23" s="451"/>
      <c r="L23" s="451"/>
      <c r="M23" s="451"/>
      <c r="N23" s="452"/>
    </row>
    <row r="24" spans="1:14" ht="27" customHeight="1">
      <c r="A24" s="453"/>
      <c r="B24" s="451"/>
      <c r="C24" s="451"/>
      <c r="D24" s="451"/>
      <c r="E24" s="451"/>
      <c r="F24" s="451"/>
      <c r="G24" s="451"/>
      <c r="H24" s="451"/>
      <c r="I24" s="451"/>
      <c r="J24" s="451"/>
      <c r="K24" s="451"/>
      <c r="L24" s="451"/>
      <c r="M24" s="451"/>
      <c r="N24" s="452"/>
    </row>
    <row r="25" spans="1:14" ht="27" customHeight="1">
      <c r="A25" s="453"/>
      <c r="B25" s="451"/>
      <c r="C25" s="451"/>
      <c r="D25" s="451"/>
      <c r="E25" s="451"/>
      <c r="F25" s="451"/>
      <c r="G25" s="451"/>
      <c r="H25" s="451"/>
      <c r="I25" s="451"/>
      <c r="J25" s="451"/>
      <c r="K25" s="451"/>
      <c r="L25" s="451"/>
      <c r="M25" s="451"/>
      <c r="N25" s="452"/>
    </row>
    <row r="26" spans="1:14" ht="27" customHeight="1">
      <c r="A26" s="453"/>
      <c r="B26" s="451"/>
      <c r="C26" s="451"/>
      <c r="D26" s="451"/>
      <c r="E26" s="451"/>
      <c r="F26" s="451"/>
      <c r="G26" s="451"/>
      <c r="H26" s="451"/>
      <c r="I26" s="451"/>
      <c r="J26" s="451"/>
      <c r="K26" s="451"/>
      <c r="L26" s="451"/>
      <c r="M26" s="451"/>
      <c r="N26" s="452"/>
    </row>
    <row r="27" spans="1:14" ht="27" customHeight="1">
      <c r="A27" s="453"/>
      <c r="B27" s="451"/>
      <c r="C27" s="451"/>
      <c r="D27" s="451"/>
      <c r="E27" s="451"/>
      <c r="F27" s="451"/>
      <c r="G27" s="451"/>
      <c r="H27" s="451"/>
      <c r="I27" s="451"/>
      <c r="J27" s="451"/>
      <c r="K27" s="451"/>
      <c r="L27" s="451"/>
      <c r="M27" s="451"/>
      <c r="N27" s="452"/>
    </row>
    <row r="28" spans="1:14" ht="27" customHeight="1">
      <c r="A28" s="453"/>
      <c r="B28" s="451"/>
      <c r="C28" s="451"/>
      <c r="D28" s="451"/>
      <c r="E28" s="451"/>
      <c r="F28" s="451"/>
      <c r="G28" s="451"/>
      <c r="H28" s="451"/>
      <c r="I28" s="451"/>
      <c r="J28" s="451"/>
      <c r="K28" s="451"/>
      <c r="L28" s="451"/>
      <c r="M28" s="451"/>
      <c r="N28" s="452"/>
    </row>
    <row r="29" spans="1:14" ht="27" customHeight="1">
      <c r="A29" s="453"/>
      <c r="B29" s="451"/>
      <c r="C29" s="451"/>
      <c r="D29" s="451"/>
      <c r="E29" s="451"/>
      <c r="F29" s="451"/>
      <c r="G29" s="451"/>
      <c r="H29" s="451"/>
      <c r="I29" s="451"/>
      <c r="J29" s="451"/>
      <c r="K29" s="451"/>
      <c r="L29" s="451"/>
      <c r="M29" s="451"/>
      <c r="N29" s="452"/>
    </row>
    <row r="30" spans="1:14" ht="27" customHeight="1">
      <c r="A30" s="453"/>
      <c r="B30" s="451"/>
      <c r="C30" s="451"/>
      <c r="D30" s="451"/>
      <c r="E30" s="451"/>
      <c r="F30" s="451"/>
      <c r="G30" s="451"/>
      <c r="H30" s="451"/>
      <c r="I30" s="451"/>
      <c r="J30" s="451"/>
      <c r="K30" s="451"/>
      <c r="L30" s="451"/>
      <c r="M30" s="451"/>
      <c r="N30" s="452"/>
    </row>
    <row r="31" spans="1:14" ht="27" customHeight="1">
      <c r="A31" s="453"/>
      <c r="B31" s="451"/>
      <c r="C31" s="451"/>
      <c r="D31" s="451"/>
      <c r="E31" s="451"/>
      <c r="F31" s="451"/>
      <c r="G31" s="451"/>
      <c r="H31" s="451"/>
      <c r="I31" s="451"/>
      <c r="J31" s="451"/>
      <c r="K31" s="451"/>
      <c r="L31" s="451"/>
      <c r="M31" s="451"/>
      <c r="N31" s="452"/>
    </row>
    <row r="32" spans="1:14" ht="27" customHeight="1">
      <c r="A32" s="453"/>
      <c r="B32" s="451"/>
      <c r="C32" s="451"/>
      <c r="D32" s="451"/>
      <c r="E32" s="451"/>
      <c r="F32" s="451"/>
      <c r="G32" s="451"/>
      <c r="H32" s="451"/>
      <c r="I32" s="451"/>
      <c r="J32" s="451"/>
      <c r="K32" s="451"/>
      <c r="L32" s="451"/>
      <c r="M32" s="451"/>
      <c r="N32" s="452"/>
    </row>
    <row r="33" spans="1:14" ht="27" customHeight="1">
      <c r="A33" s="453"/>
      <c r="B33" s="451"/>
      <c r="C33" s="451"/>
      <c r="D33" s="451"/>
      <c r="E33" s="451"/>
      <c r="F33" s="451"/>
      <c r="G33" s="451"/>
      <c r="H33" s="451"/>
      <c r="I33" s="451"/>
      <c r="J33" s="451"/>
      <c r="K33" s="451"/>
      <c r="L33" s="451"/>
      <c r="M33" s="451"/>
      <c r="N33" s="452"/>
    </row>
    <row r="34" spans="1:14" ht="27" customHeight="1">
      <c r="A34" s="453"/>
      <c r="B34" s="451"/>
      <c r="C34" s="451"/>
      <c r="D34" s="451"/>
      <c r="E34" s="451"/>
      <c r="F34" s="451"/>
      <c r="G34" s="451"/>
      <c r="H34" s="451"/>
      <c r="I34" s="451"/>
      <c r="J34" s="451"/>
      <c r="K34" s="451"/>
      <c r="L34" s="451"/>
      <c r="M34" s="451"/>
      <c r="N34" s="452"/>
    </row>
    <row r="35" spans="1:14" ht="27" customHeight="1" thickBot="1">
      <c r="A35" s="461"/>
      <c r="B35" s="459"/>
      <c r="C35" s="459"/>
      <c r="D35" s="459"/>
      <c r="E35" s="459"/>
      <c r="F35" s="459"/>
      <c r="G35" s="459"/>
      <c r="H35" s="459"/>
      <c r="I35" s="459"/>
      <c r="J35" s="459"/>
      <c r="K35" s="459"/>
      <c r="L35" s="459"/>
      <c r="M35" s="459"/>
      <c r="N35" s="460"/>
    </row>
    <row r="36" spans="1:14" ht="13.5" customHeight="1">
      <c r="A36" s="9"/>
      <c r="B36" s="9"/>
      <c r="C36" s="9"/>
      <c r="D36" s="9"/>
      <c r="E36" s="9"/>
      <c r="F36" s="9"/>
      <c r="G36" s="9"/>
      <c r="H36" s="9"/>
      <c r="I36" s="9"/>
      <c r="J36" s="9"/>
      <c r="K36" s="9"/>
      <c r="L36" s="9"/>
      <c r="M36" s="9"/>
      <c r="N36" s="9"/>
    </row>
    <row r="37" ht="13.5">
      <c r="N37" s="2" t="s">
        <v>28</v>
      </c>
    </row>
  </sheetData>
  <sheetProtection/>
  <mergeCells count="55">
    <mergeCell ref="A35:D35"/>
    <mergeCell ref="A28:D28"/>
    <mergeCell ref="A29:D29"/>
    <mergeCell ref="A30:D30"/>
    <mergeCell ref="A31:D31"/>
    <mergeCell ref="A33:D33"/>
    <mergeCell ref="A34:D34"/>
    <mergeCell ref="A18:D18"/>
    <mergeCell ref="A19:D19"/>
    <mergeCell ref="E34:N34"/>
    <mergeCell ref="E33:N33"/>
    <mergeCell ref="A32:D32"/>
    <mergeCell ref="E32:N32"/>
    <mergeCell ref="E30:N30"/>
    <mergeCell ref="E31:N31"/>
    <mergeCell ref="A21:D21"/>
    <mergeCell ref="A23:D23"/>
    <mergeCell ref="L2:N2"/>
    <mergeCell ref="A14:D14"/>
    <mergeCell ref="E14:N14"/>
    <mergeCell ref="A17:D17"/>
    <mergeCell ref="E17:N17"/>
    <mergeCell ref="C8:E8"/>
    <mergeCell ref="B7:N7"/>
    <mergeCell ref="A4:N4"/>
    <mergeCell ref="A5:N5"/>
    <mergeCell ref="A8:B8"/>
    <mergeCell ref="E29:N29"/>
    <mergeCell ref="A10:D10"/>
    <mergeCell ref="E10:N10"/>
    <mergeCell ref="A20:D20"/>
    <mergeCell ref="A22:D22"/>
    <mergeCell ref="E18:N18"/>
    <mergeCell ref="A16:D16"/>
    <mergeCell ref="A15:D15"/>
    <mergeCell ref="A13:D13"/>
    <mergeCell ref="A12:N12"/>
    <mergeCell ref="E35:N35"/>
    <mergeCell ref="E16:N16"/>
    <mergeCell ref="E13:N13"/>
    <mergeCell ref="E21:N21"/>
    <mergeCell ref="E19:N19"/>
    <mergeCell ref="E15:N15"/>
    <mergeCell ref="E22:N22"/>
    <mergeCell ref="E23:N23"/>
    <mergeCell ref="E24:N24"/>
    <mergeCell ref="E20:N20"/>
    <mergeCell ref="A24:D24"/>
    <mergeCell ref="E28:N28"/>
    <mergeCell ref="E25:N25"/>
    <mergeCell ref="E26:N26"/>
    <mergeCell ref="E27:N27"/>
    <mergeCell ref="A27:D27"/>
    <mergeCell ref="A25:D25"/>
    <mergeCell ref="A26:D26"/>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B2:D28"/>
  <sheetViews>
    <sheetView view="pageBreakPreview" zoomScale="70" zoomScaleSheetLayoutView="70" zoomScalePageLayoutView="0" workbookViewId="0" topLeftCell="A1">
      <selection activeCell="A1" sqref="A1"/>
    </sheetView>
  </sheetViews>
  <sheetFormatPr defaultColWidth="9.00390625" defaultRowHeight="13.5"/>
  <cols>
    <col min="2" max="2" width="6.625" style="0" customWidth="1"/>
    <col min="3" max="3" width="6.25390625" style="0" customWidth="1"/>
    <col min="4" max="4" width="62.625" style="0" customWidth="1"/>
  </cols>
  <sheetData>
    <row r="1" ht="93.75" customHeight="1"/>
    <row r="2" spans="2:4" ht="28.5">
      <c r="B2" s="261" t="s">
        <v>135</v>
      </c>
      <c r="C2" s="261"/>
      <c r="D2" s="261"/>
    </row>
    <row r="3" spans="2:4" ht="15.75" customHeight="1">
      <c r="B3" s="92"/>
      <c r="C3" s="92"/>
      <c r="D3" s="92"/>
    </row>
    <row r="4" spans="2:4" ht="28.5">
      <c r="B4" s="261" t="s">
        <v>137</v>
      </c>
      <c r="C4" s="261"/>
      <c r="D4" s="261"/>
    </row>
    <row r="5" spans="2:4" ht="13.5" customHeight="1">
      <c r="B5" s="92"/>
      <c r="C5" s="92"/>
      <c r="D5" s="92"/>
    </row>
    <row r="6" spans="2:4" ht="28.5">
      <c r="B6" s="263" t="str">
        <f>IF(OR('入力シート'!C51="適用",'入力シート'!C52="適用"),"『地域貢献評価型』","")</f>
        <v>『地域貢献評価型』</v>
      </c>
      <c r="C6" s="263"/>
      <c r="D6" s="263"/>
    </row>
    <row r="7" spans="2:4" ht="28.5">
      <c r="B7" s="263">
        <f>IF('入力シート'!C49="適用","『市内企業活用評価型』","")</f>
      </c>
      <c r="C7" s="263"/>
      <c r="D7" s="263"/>
    </row>
    <row r="8" spans="2:4" ht="28.5">
      <c r="B8" s="263">
        <f>IF('入力シート'!C44="適用","『若手技術者活用評価型』","")</f>
      </c>
      <c r="C8" s="263"/>
      <c r="D8" s="263"/>
    </row>
    <row r="10" spans="2:4" ht="43.5" customHeight="1">
      <c r="B10" s="93"/>
      <c r="C10" s="93"/>
      <c r="D10" s="93"/>
    </row>
    <row r="11" spans="2:4" ht="73.5" customHeight="1">
      <c r="B11" s="94" t="s">
        <v>3</v>
      </c>
      <c r="C11" s="94"/>
      <c r="D11" s="95" t="str">
        <f>'入力シート'!E19</f>
        <v>主要地方道環状２号線（駒岡・梶山地区）電線共同溝整備工事（その２）</v>
      </c>
    </row>
    <row r="12" spans="2:4" ht="118.5" customHeight="1">
      <c r="B12" s="93"/>
      <c r="C12" s="93"/>
      <c r="D12" s="93"/>
    </row>
    <row r="13" spans="2:4" ht="28.5">
      <c r="B13" s="261" t="s">
        <v>136</v>
      </c>
      <c r="C13" s="261"/>
      <c r="D13" s="261"/>
    </row>
    <row r="14" spans="2:4" ht="13.5">
      <c r="B14" s="262" t="s">
        <v>342</v>
      </c>
      <c r="C14" s="262"/>
      <c r="D14" s="262"/>
    </row>
    <row r="15" spans="2:4" ht="16.5" customHeight="1">
      <c r="B15" s="93"/>
      <c r="C15" s="93"/>
      <c r="D15" s="93"/>
    </row>
    <row r="16" spans="2:4" ht="13.5">
      <c r="B16" s="1" t="s">
        <v>146</v>
      </c>
      <c r="C16" s="1"/>
      <c r="D16" s="1"/>
    </row>
    <row r="17" spans="2:4" ht="13.5">
      <c r="B17" s="1"/>
      <c r="C17" s="1" t="str">
        <f>'入力シート'!E20</f>
        <v>道路局施設課</v>
      </c>
      <c r="D17" s="1"/>
    </row>
    <row r="18" spans="2:4" ht="13.5">
      <c r="B18" s="1"/>
      <c r="C18" s="1" t="str">
        <f>'入力シート'!E21</f>
        <v>横浜市中区港町１－１</v>
      </c>
      <c r="D18" s="1"/>
    </row>
    <row r="19" spans="2:4" ht="13.5">
      <c r="B19" s="1"/>
      <c r="C19" s="1" t="str">
        <f>"ＴＥＬ　　"&amp;'入力シート'!E22&amp;"　　　　　　　　　ＦＡＸ　　"&amp;'入力シート'!E23</f>
        <v>ＴＥＬ　　671-3550　　　　　　　　　ＦＡＸ　　651-5443</v>
      </c>
      <c r="D19" s="1"/>
    </row>
    <row r="21" spans="2:4" ht="13.5">
      <c r="B21" s="1" t="s">
        <v>144</v>
      </c>
      <c r="C21" s="1"/>
      <c r="D21" s="1"/>
    </row>
    <row r="22" spans="2:4" ht="6" customHeight="1">
      <c r="B22" s="1"/>
      <c r="C22" s="1"/>
      <c r="D22" s="1"/>
    </row>
    <row r="23" spans="2:4" ht="13.5">
      <c r="B23" s="1"/>
      <c r="C23" s="260">
        <f>'入力シート'!E24</f>
        <v>42254</v>
      </c>
      <c r="D23" s="260"/>
    </row>
    <row r="24" spans="2:4" ht="5.25" customHeight="1">
      <c r="B24" s="1"/>
      <c r="C24" s="100"/>
      <c r="D24" s="100"/>
    </row>
    <row r="25" spans="2:4" ht="13.5">
      <c r="B25" s="1" t="s">
        <v>145</v>
      </c>
      <c r="C25" s="1"/>
      <c r="D25" s="1"/>
    </row>
    <row r="27" spans="2:4" ht="13.5">
      <c r="B27" s="18"/>
      <c r="C27" s="18"/>
      <c r="D27" s="18"/>
    </row>
    <row r="28" spans="2:4" ht="13.5">
      <c r="B28" s="18"/>
      <c r="C28" s="18"/>
      <c r="D28" s="18"/>
    </row>
  </sheetData>
  <sheetProtection password="E7B6" sheet="1" formatCells="0" formatRows="0" insertRows="0"/>
  <mergeCells count="8">
    <mergeCell ref="C23:D23"/>
    <mergeCell ref="B2:D2"/>
    <mergeCell ref="B4:D4"/>
    <mergeCell ref="B13:D13"/>
    <mergeCell ref="B14:D14"/>
    <mergeCell ref="B6:D6"/>
    <mergeCell ref="B7:D7"/>
    <mergeCell ref="B8:D8"/>
  </mergeCells>
  <printOptions/>
  <pageMargins left="0.57" right="0.4" top="0.984" bottom="0.984" header="0.512" footer="0.51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K171"/>
  <sheetViews>
    <sheetView view="pageBreakPreview" zoomScale="80" zoomScaleNormal="90" zoomScaleSheetLayoutView="80" zoomScalePageLayoutView="0" workbookViewId="0" topLeftCell="A1">
      <selection activeCell="A1" sqref="A1"/>
    </sheetView>
  </sheetViews>
  <sheetFormatPr defaultColWidth="9.00390625" defaultRowHeight="13.5"/>
  <cols>
    <col min="1" max="1" width="2.875" style="1" customWidth="1"/>
    <col min="2" max="2" width="3.125" style="1" customWidth="1"/>
    <col min="3" max="3" width="2.625" style="1" customWidth="1"/>
    <col min="4" max="4" width="5.00390625" style="1" customWidth="1"/>
    <col min="5" max="5" width="6.375" style="1" customWidth="1"/>
    <col min="6" max="6" width="27.75390625" style="15" customWidth="1"/>
    <col min="7" max="7" width="19.625" style="15" customWidth="1"/>
    <col min="8" max="8" width="20.875" style="15" customWidth="1"/>
    <col min="9" max="9" width="11.125" style="15" customWidth="1"/>
    <col min="10" max="10" width="4.75390625" style="1" customWidth="1"/>
    <col min="11" max="16384" width="9.00390625" style="1" customWidth="1"/>
  </cols>
  <sheetData>
    <row r="1" ht="14.25" customHeight="1">
      <c r="A1" s="1" t="s">
        <v>167</v>
      </c>
    </row>
    <row r="2" ht="14.25" customHeight="1"/>
    <row r="3" spans="1:10" ht="14.25" customHeight="1">
      <c r="A3" s="278" t="s">
        <v>168</v>
      </c>
      <c r="B3" s="278"/>
      <c r="C3" s="278"/>
      <c r="D3" s="278"/>
      <c r="E3" s="278"/>
      <c r="F3" s="278"/>
      <c r="G3" s="278"/>
      <c r="H3" s="278"/>
      <c r="I3" s="278"/>
      <c r="J3" s="278"/>
    </row>
    <row r="4" spans="1:10" ht="14.25" customHeight="1">
      <c r="A4" s="13"/>
      <c r="B4" s="129" t="s">
        <v>169</v>
      </c>
      <c r="C4" s="265" t="s">
        <v>316</v>
      </c>
      <c r="D4" s="265"/>
      <c r="E4" s="265"/>
      <c r="F4" s="279" t="str">
        <f>'入力シート'!E19</f>
        <v>主要地方道環状２号線（駒岡・梶山地区）電線共同溝整備工事（その２）</v>
      </c>
      <c r="G4" s="279"/>
      <c r="H4" s="279"/>
      <c r="I4" s="279"/>
      <c r="J4" s="279"/>
    </row>
    <row r="5" spans="1:10" ht="14.25" customHeight="1">
      <c r="A5" s="13"/>
      <c r="B5" s="129" t="s">
        <v>170</v>
      </c>
      <c r="C5" s="265" t="s">
        <v>317</v>
      </c>
      <c r="D5" s="265"/>
      <c r="E5" s="265"/>
      <c r="F5" s="265"/>
      <c r="G5" s="265"/>
      <c r="H5" s="265"/>
      <c r="I5" s="265"/>
      <c r="J5" s="265"/>
    </row>
    <row r="6" spans="1:10" ht="14.25" customHeight="1">
      <c r="A6" s="13"/>
      <c r="B6" s="13"/>
      <c r="C6" s="265" t="s">
        <v>171</v>
      </c>
      <c r="D6" s="265"/>
      <c r="E6" s="265"/>
      <c r="F6" s="265"/>
      <c r="G6" s="265"/>
      <c r="H6" s="265"/>
      <c r="I6" s="265"/>
      <c r="J6" s="265"/>
    </row>
    <row r="7" spans="1:10" ht="14.25" customHeight="1">
      <c r="A7" s="13"/>
      <c r="B7" s="13"/>
      <c r="C7" s="265"/>
      <c r="D7" s="265"/>
      <c r="E7" s="265"/>
      <c r="F7" s="265"/>
      <c r="G7" s="265"/>
      <c r="H7" s="265"/>
      <c r="I7" s="265"/>
      <c r="J7" s="265"/>
    </row>
    <row r="8" spans="1:10" ht="14.25" customHeight="1">
      <c r="A8" s="13"/>
      <c r="B8" s="280" t="str">
        <f>IF(AND('実施要領書(表紙)'!B6="",'実施要領書(表紙)'!B7="",'実施要領書(表紙)'!B8=""),"","(3)　　　本工事は"&amp;'実施要領書(表紙)'!B6&amp;'実施要領書(表紙)'!B7&amp;'実施要領書(表紙)'!B8&amp;"を適用します。")</f>
        <v>(3)　　　本工事は『地域貢献評価型』を適用します。</v>
      </c>
      <c r="C8" s="280"/>
      <c r="D8" s="280"/>
      <c r="E8" s="280"/>
      <c r="F8" s="280"/>
      <c r="G8" s="280"/>
      <c r="H8" s="280"/>
      <c r="I8" s="280"/>
      <c r="J8" s="280"/>
    </row>
    <row r="9" spans="1:5" ht="14.25" customHeight="1">
      <c r="A9" s="13"/>
      <c r="B9" s="13"/>
      <c r="C9" s="13"/>
      <c r="D9" s="13"/>
      <c r="E9" s="13"/>
    </row>
    <row r="10" spans="1:10" ht="14.25" customHeight="1">
      <c r="A10" s="265" t="s">
        <v>172</v>
      </c>
      <c r="B10" s="265"/>
      <c r="C10" s="265"/>
      <c r="D10" s="265"/>
      <c r="E10" s="265"/>
      <c r="F10" s="265"/>
      <c r="G10" s="265"/>
      <c r="H10" s="265"/>
      <c r="I10" s="265"/>
      <c r="J10" s="265"/>
    </row>
    <row r="11" spans="1:10" ht="14.25" customHeight="1">
      <c r="A11" s="18"/>
      <c r="B11" s="265" t="s">
        <v>173</v>
      </c>
      <c r="C11" s="265"/>
      <c r="D11" s="265"/>
      <c r="E11" s="265"/>
      <c r="F11" s="265"/>
      <c r="G11" s="265"/>
      <c r="H11" s="265"/>
      <c r="I11" s="265"/>
      <c r="J11" s="265"/>
    </row>
    <row r="12" spans="1:10" ht="14.25" customHeight="1">
      <c r="A12" s="18"/>
      <c r="B12" s="265"/>
      <c r="C12" s="265"/>
      <c r="D12" s="265"/>
      <c r="E12" s="265"/>
      <c r="F12" s="265"/>
      <c r="G12" s="265"/>
      <c r="H12" s="265"/>
      <c r="I12" s="265"/>
      <c r="J12" s="265"/>
    </row>
    <row r="13" spans="1:10" ht="14.25" customHeight="1">
      <c r="A13" s="13"/>
      <c r="B13" s="13"/>
      <c r="C13" s="13"/>
      <c r="D13" s="13"/>
      <c r="E13" s="13"/>
      <c r="F13" s="14"/>
      <c r="G13" s="14"/>
      <c r="H13" s="14"/>
      <c r="I13" s="14"/>
      <c r="J13" s="13"/>
    </row>
    <row r="14" spans="1:10" ht="14.25" customHeight="1">
      <c r="A14" s="281" t="s">
        <v>174</v>
      </c>
      <c r="B14" s="281"/>
      <c r="C14" s="281"/>
      <c r="D14" s="281"/>
      <c r="E14" s="281"/>
      <c r="F14" s="281"/>
      <c r="G14" s="281"/>
      <c r="H14" s="281"/>
      <c r="I14" s="281"/>
      <c r="J14" s="281"/>
    </row>
    <row r="15" spans="2:11" ht="14.25" customHeight="1">
      <c r="B15" s="281" t="s">
        <v>175</v>
      </c>
      <c r="C15" s="281"/>
      <c r="D15" s="281"/>
      <c r="E15" s="281"/>
      <c r="F15" s="281"/>
      <c r="G15" s="281"/>
      <c r="H15" s="281"/>
      <c r="I15" s="281"/>
      <c r="J15" s="281"/>
      <c r="K15" s="131"/>
    </row>
    <row r="16" spans="4:9" ht="14.25" customHeight="1">
      <c r="D16" s="282" t="s">
        <v>117</v>
      </c>
      <c r="E16" s="282"/>
      <c r="F16" s="282"/>
      <c r="G16" s="282"/>
      <c r="H16" s="132" t="s">
        <v>118</v>
      </c>
      <c r="I16" s="132" t="s">
        <v>176</v>
      </c>
    </row>
    <row r="17" spans="4:9" ht="14.25" customHeight="1">
      <c r="D17" s="274" t="s">
        <v>177</v>
      </c>
      <c r="E17" s="274"/>
      <c r="F17" s="274"/>
      <c r="G17" s="274"/>
      <c r="H17" s="19">
        <f>'入力シート'!E24</f>
        <v>42254</v>
      </c>
      <c r="I17" s="133" t="s">
        <v>178</v>
      </c>
    </row>
    <row r="18" spans="4:9" ht="14.25" customHeight="1">
      <c r="D18" s="274" t="s">
        <v>119</v>
      </c>
      <c r="E18" s="274"/>
      <c r="F18" s="274"/>
      <c r="G18" s="274"/>
      <c r="H18" s="19">
        <f>'入力シート'!E25</f>
        <v>42258</v>
      </c>
      <c r="I18" s="133"/>
    </row>
    <row r="19" spans="4:9" ht="14.25" customHeight="1">
      <c r="D19" s="274" t="s">
        <v>120</v>
      </c>
      <c r="E19" s="274"/>
      <c r="F19" s="274"/>
      <c r="G19" s="274"/>
      <c r="H19" s="20">
        <f>'入力シート'!E26</f>
        <v>42276</v>
      </c>
      <c r="I19" s="134"/>
    </row>
    <row r="20" spans="4:9" ht="14.25" customHeight="1">
      <c r="D20" s="274"/>
      <c r="E20" s="274"/>
      <c r="F20" s="274"/>
      <c r="G20" s="274"/>
      <c r="H20" s="21">
        <f>'入力シート'!E27</f>
        <v>42278</v>
      </c>
      <c r="I20" s="135"/>
    </row>
    <row r="21" spans="4:9" ht="14.25" customHeight="1">
      <c r="D21" s="274" t="s">
        <v>179</v>
      </c>
      <c r="E21" s="274"/>
      <c r="F21" s="274"/>
      <c r="G21" s="274"/>
      <c r="H21" s="22">
        <f>'入力シート'!E29</f>
        <v>42306</v>
      </c>
      <c r="I21" s="136" t="s">
        <v>180</v>
      </c>
    </row>
    <row r="22" ht="14.25" customHeight="1"/>
    <row r="23" spans="2:9" ht="14.25" customHeight="1">
      <c r="B23" s="1" t="s">
        <v>181</v>
      </c>
      <c r="D23" s="264" t="s">
        <v>182</v>
      </c>
      <c r="E23" s="275"/>
      <c r="F23" s="275"/>
      <c r="G23" s="275"/>
      <c r="H23" s="275"/>
      <c r="I23" s="275"/>
    </row>
    <row r="24" spans="4:9" ht="14.25" customHeight="1">
      <c r="D24" s="275"/>
      <c r="E24" s="275"/>
      <c r="F24" s="275"/>
      <c r="G24" s="275"/>
      <c r="H24" s="275"/>
      <c r="I24" s="275"/>
    </row>
    <row r="25" spans="4:9" ht="14.25" customHeight="1">
      <c r="D25" s="275"/>
      <c r="E25" s="275"/>
      <c r="F25" s="275"/>
      <c r="G25" s="275"/>
      <c r="H25" s="275"/>
      <c r="I25" s="275"/>
    </row>
    <row r="26" spans="4:9" ht="14.25" customHeight="1">
      <c r="D26" s="275"/>
      <c r="E26" s="275"/>
      <c r="F26" s="275"/>
      <c r="G26" s="275"/>
      <c r="H26" s="275"/>
      <c r="I26" s="275"/>
    </row>
    <row r="27" spans="4:9" ht="14.25" customHeight="1">
      <c r="D27" s="275"/>
      <c r="E27" s="275"/>
      <c r="F27" s="275"/>
      <c r="G27" s="275"/>
      <c r="H27" s="275"/>
      <c r="I27" s="275"/>
    </row>
    <row r="28" spans="4:9" ht="14.25" customHeight="1">
      <c r="D28" s="275"/>
      <c r="E28" s="275"/>
      <c r="F28" s="275"/>
      <c r="G28" s="275"/>
      <c r="H28" s="275"/>
      <c r="I28" s="275"/>
    </row>
    <row r="29" spans="2:9" ht="14.25" customHeight="1">
      <c r="B29" s="1" t="s">
        <v>183</v>
      </c>
      <c r="D29" s="264" t="s">
        <v>184</v>
      </c>
      <c r="E29" s="275"/>
      <c r="F29" s="275"/>
      <c r="G29" s="275"/>
      <c r="H29" s="275"/>
      <c r="I29" s="275"/>
    </row>
    <row r="30" spans="4:9" ht="14.25" customHeight="1">
      <c r="D30" s="275"/>
      <c r="E30" s="275"/>
      <c r="F30" s="275"/>
      <c r="G30" s="275"/>
      <c r="H30" s="275"/>
      <c r="I30" s="275"/>
    </row>
    <row r="31" spans="1:10" s="15" customFormat="1" ht="14.25" customHeight="1">
      <c r="A31" s="14"/>
      <c r="B31" s="14"/>
      <c r="C31" s="14"/>
      <c r="D31" s="14"/>
      <c r="E31" s="14"/>
      <c r="F31" s="14"/>
      <c r="G31" s="14"/>
      <c r="H31" s="14"/>
      <c r="I31" s="14"/>
      <c r="J31" s="14"/>
    </row>
    <row r="32" spans="1:10" ht="14.25" customHeight="1">
      <c r="A32" s="265" t="s">
        <v>185</v>
      </c>
      <c r="B32" s="265"/>
      <c r="C32" s="265"/>
      <c r="D32" s="265"/>
      <c r="E32" s="265"/>
      <c r="F32" s="265"/>
      <c r="G32" s="265"/>
      <c r="H32" s="265"/>
      <c r="I32" s="265"/>
      <c r="J32" s="265"/>
    </row>
    <row r="33" spans="1:10" ht="14.25" customHeight="1">
      <c r="A33" s="18"/>
      <c r="B33" s="265" t="s">
        <v>186</v>
      </c>
      <c r="C33" s="265"/>
      <c r="D33" s="265"/>
      <c r="E33" s="265"/>
      <c r="F33" s="265"/>
      <c r="G33" s="265"/>
      <c r="H33" s="265"/>
      <c r="I33" s="265"/>
      <c r="J33" s="265"/>
    </row>
    <row r="34" spans="1:10" ht="14.25" customHeight="1">
      <c r="A34" s="18"/>
      <c r="B34" s="130"/>
      <c r="C34" s="130"/>
      <c r="D34" s="130"/>
      <c r="E34" s="130"/>
      <c r="F34" s="130"/>
      <c r="G34" s="130"/>
      <c r="H34" s="130"/>
      <c r="I34" s="130"/>
      <c r="J34" s="130"/>
    </row>
    <row r="35" spans="4:10" s="17" customFormat="1" ht="14.25" customHeight="1">
      <c r="D35" s="276" t="s">
        <v>128</v>
      </c>
      <c r="E35" s="276"/>
      <c r="F35" s="276"/>
      <c r="G35" s="277" t="s">
        <v>127</v>
      </c>
      <c r="H35" s="277"/>
      <c r="I35" s="277"/>
      <c r="J35" s="16"/>
    </row>
    <row r="36" spans="1:10" ht="28.5" customHeight="1">
      <c r="A36" s="13"/>
      <c r="B36" s="13"/>
      <c r="C36" s="13"/>
      <c r="D36" s="271" t="s">
        <v>187</v>
      </c>
      <c r="E36" s="271"/>
      <c r="F36" s="271"/>
      <c r="G36" s="272" t="str">
        <f>IF('入力シート'!C32="適用",'入力シート'!E32,"今回工事ではこの項目を適用しません。")</f>
        <v>今回工事ではこの項目を適用しません。</v>
      </c>
      <c r="H36" s="272"/>
      <c r="I36" s="272"/>
      <c r="J36" s="16"/>
    </row>
    <row r="37" spans="1:10" ht="28.5" customHeight="1">
      <c r="A37" s="13"/>
      <c r="B37" s="13"/>
      <c r="C37" s="13"/>
      <c r="D37" s="271" t="s">
        <v>188</v>
      </c>
      <c r="E37" s="271"/>
      <c r="F37" s="271"/>
      <c r="G37" s="272" t="str">
        <f>IF('入力シート'!C33="適用",'入力シート'!E33,"今回工事ではこの項目を適用しません。")</f>
        <v>今回工事ではこの項目を適用しません。</v>
      </c>
      <c r="H37" s="272"/>
      <c r="I37" s="272"/>
      <c r="J37" s="16"/>
    </row>
    <row r="38" spans="1:10" ht="28.5" customHeight="1">
      <c r="A38" s="13"/>
      <c r="B38" s="13"/>
      <c r="C38" s="13"/>
      <c r="D38" s="271" t="s">
        <v>189</v>
      </c>
      <c r="E38" s="271"/>
      <c r="F38" s="271"/>
      <c r="G38" s="272" t="str">
        <f>IF('入力シート'!C34="適用",'入力シート'!E34,"今回工事ではこの項目を適用しません。")</f>
        <v>今回工事ではこの項目を適用しません。</v>
      </c>
      <c r="H38" s="272"/>
      <c r="I38" s="272"/>
      <c r="J38" s="16"/>
    </row>
    <row r="39" spans="1:10" ht="28.5" customHeight="1">
      <c r="A39" s="13"/>
      <c r="B39" s="13"/>
      <c r="C39" s="13"/>
      <c r="D39" s="271" t="s">
        <v>190</v>
      </c>
      <c r="E39" s="271"/>
      <c r="F39" s="271"/>
      <c r="G39" s="272" t="str">
        <f>IF('入力シート'!C35="適用",'入力シート'!E35,"今回工事ではこの項目を適用しません。")</f>
        <v>工事期間中の周辺環境や埋設物等に関する施工上の配慮について</v>
      </c>
      <c r="H39" s="272"/>
      <c r="I39" s="272"/>
      <c r="J39" s="16"/>
    </row>
    <row r="40" spans="1:10" ht="28.5" customHeight="1">
      <c r="A40" s="13"/>
      <c r="B40" s="13"/>
      <c r="C40" s="13"/>
      <c r="D40" s="271" t="s">
        <v>191</v>
      </c>
      <c r="E40" s="271"/>
      <c r="F40" s="271"/>
      <c r="G40" s="272" t="str">
        <f>IF('入力シート'!C36="適用",'入力シート'!E36,"今回工事ではこの項目を適用しません。")</f>
        <v>施工時の通行車両及び歩行者・学童への安全対策について</v>
      </c>
      <c r="H40" s="272"/>
      <c r="I40" s="272"/>
      <c r="J40" s="16"/>
    </row>
    <row r="41" spans="1:10" ht="28.5" customHeight="1">
      <c r="A41" s="13"/>
      <c r="B41" s="13"/>
      <c r="C41" s="13"/>
      <c r="D41" s="271" t="s">
        <v>192</v>
      </c>
      <c r="E41" s="271"/>
      <c r="F41" s="271"/>
      <c r="G41" s="272" t="str">
        <f>IF('入力シート'!C37="適用",'入力シート'!E37,"今回工事ではこの項目を適用しません。")</f>
        <v>今回工事ではこの項目を適用しません。</v>
      </c>
      <c r="H41" s="272"/>
      <c r="I41" s="272"/>
      <c r="J41" s="16"/>
    </row>
    <row r="42" spans="1:10" ht="28.5" customHeight="1">
      <c r="A42" s="13"/>
      <c r="B42" s="13"/>
      <c r="C42" s="13"/>
      <c r="D42" s="271" t="s">
        <v>193</v>
      </c>
      <c r="E42" s="271"/>
      <c r="F42" s="271"/>
      <c r="G42" s="272" t="str">
        <f>IF('入力シート'!C38="適用",'入力シート'!E38,"今回工事ではこの項目を適用しません。")</f>
        <v>今回工事ではこの項目を適用しません。</v>
      </c>
      <c r="H42" s="272"/>
      <c r="I42" s="272"/>
      <c r="J42" s="16"/>
    </row>
    <row r="43" spans="1:10" ht="28.5" customHeight="1">
      <c r="A43" s="13"/>
      <c r="B43" s="13"/>
      <c r="C43" s="13"/>
      <c r="D43" s="271" t="s">
        <v>286</v>
      </c>
      <c r="E43" s="271"/>
      <c r="F43" s="271"/>
      <c r="G43" s="272" t="str">
        <f>IF('入力シート'!C39="適用",'入力シート'!E39,"今回工事ではこの項目を適用しません。")</f>
        <v>ほ装</v>
      </c>
      <c r="H43" s="272"/>
      <c r="I43" s="272"/>
      <c r="J43" s="16"/>
    </row>
    <row r="44" spans="1:10" ht="28.5" customHeight="1">
      <c r="A44" s="13"/>
      <c r="B44" s="13"/>
      <c r="C44" s="13"/>
      <c r="D44" s="271" t="s">
        <v>194</v>
      </c>
      <c r="E44" s="271"/>
      <c r="F44" s="271"/>
      <c r="G44" s="272" t="str">
        <f>IF('入力シート'!C40="適用",'入力シート'!E40,"今回工事ではこの項目を適用しません。")</f>
        <v>土木（土木・造園）</v>
      </c>
      <c r="H44" s="272"/>
      <c r="I44" s="272"/>
      <c r="J44" s="16"/>
    </row>
    <row r="45" spans="1:10" ht="28.5" customHeight="1">
      <c r="A45" s="13"/>
      <c r="B45" s="13"/>
      <c r="C45" s="13"/>
      <c r="D45" s="271" t="s">
        <v>195</v>
      </c>
      <c r="E45" s="271"/>
      <c r="F45" s="271"/>
      <c r="G45" s="272" t="str">
        <f>IF('入力シート'!C41="適用",'入力シート'!E41,"今回工事ではこの項目を適用しません。")</f>
        <v>今回工事ではこの項目を適用しません。</v>
      </c>
      <c r="H45" s="272"/>
      <c r="I45" s="272"/>
      <c r="J45" s="16"/>
    </row>
    <row r="46" spans="1:10" ht="28.5" customHeight="1">
      <c r="A46" s="13"/>
      <c r="B46" s="13"/>
      <c r="C46" s="13"/>
      <c r="D46" s="271" t="s">
        <v>196</v>
      </c>
      <c r="E46" s="271"/>
      <c r="F46" s="271"/>
      <c r="G46" s="272" t="str">
        <f>IF('入力シート'!C43="適用",'入力シート'!E43,"今回工事ではこの項目を適用しません。")</f>
        <v>今回工事ではこの項目を適用しません。</v>
      </c>
      <c r="H46" s="272"/>
      <c r="I46" s="272"/>
      <c r="J46" s="16"/>
    </row>
    <row r="47" spans="1:10" ht="28.5" customHeight="1">
      <c r="A47" s="13"/>
      <c r="B47" s="13"/>
      <c r="C47" s="13"/>
      <c r="D47" s="273" t="s">
        <v>306</v>
      </c>
      <c r="E47" s="273"/>
      <c r="F47" s="273"/>
      <c r="G47" s="272" t="str">
        <f>IF('入力シート'!C46="適用",'入力シート'!E46,"今回工事ではこの項目を適用しません。")</f>
        <v>今回工事ではこの項目を適用しません。</v>
      </c>
      <c r="H47" s="272"/>
      <c r="I47" s="272"/>
      <c r="J47" s="16"/>
    </row>
    <row r="48" spans="1:10" ht="15" customHeight="1">
      <c r="A48" s="13"/>
      <c r="B48" s="13"/>
      <c r="C48" s="13"/>
      <c r="D48" s="137" t="s">
        <v>197</v>
      </c>
      <c r="E48" s="268" t="s">
        <v>198</v>
      </c>
      <c r="F48" s="268"/>
      <c r="G48" s="268"/>
      <c r="H48" s="268"/>
      <c r="I48" s="268"/>
      <c r="J48" s="16"/>
    </row>
    <row r="49" spans="1:10" ht="15" customHeight="1">
      <c r="A49" s="13"/>
      <c r="B49" s="13"/>
      <c r="C49" s="13"/>
      <c r="D49" s="137"/>
      <c r="E49" s="269"/>
      <c r="F49" s="269"/>
      <c r="G49" s="269"/>
      <c r="H49" s="269"/>
      <c r="I49" s="269"/>
      <c r="J49" s="16"/>
    </row>
    <row r="50" spans="1:10" ht="15" customHeight="1">
      <c r="A50" s="13"/>
      <c r="B50" s="13"/>
      <c r="C50" s="13"/>
      <c r="E50" s="269"/>
      <c r="F50" s="269"/>
      <c r="G50" s="269"/>
      <c r="H50" s="269"/>
      <c r="I50" s="269"/>
      <c r="J50" s="16"/>
    </row>
    <row r="51" spans="1:10" ht="15" customHeight="1">
      <c r="A51" s="13"/>
      <c r="B51" s="13"/>
      <c r="C51" s="13"/>
      <c r="D51" s="137" t="s">
        <v>199</v>
      </c>
      <c r="E51" s="270" t="s">
        <v>200</v>
      </c>
      <c r="F51" s="270"/>
      <c r="G51" s="270"/>
      <c r="H51" s="270"/>
      <c r="I51" s="270"/>
      <c r="J51" s="16"/>
    </row>
    <row r="52" spans="1:10" ht="15" customHeight="1">
      <c r="A52" s="13"/>
      <c r="B52" s="13"/>
      <c r="C52" s="13"/>
      <c r="D52" s="137"/>
      <c r="E52" s="270"/>
      <c r="F52" s="270"/>
      <c r="G52" s="270"/>
      <c r="H52" s="270"/>
      <c r="I52" s="270"/>
      <c r="J52" s="16"/>
    </row>
    <row r="53" spans="1:10" ht="14.25" customHeight="1">
      <c r="A53" s="12"/>
      <c r="B53" s="12"/>
      <c r="C53" s="12"/>
      <c r="D53" s="12"/>
      <c r="E53" s="12"/>
      <c r="F53" s="138"/>
      <c r="G53" s="138"/>
      <c r="H53" s="138"/>
      <c r="I53" s="138"/>
      <c r="J53" s="12"/>
    </row>
    <row r="54" spans="1:10" ht="14.25" customHeight="1">
      <c r="A54" s="265" t="s">
        <v>201</v>
      </c>
      <c r="B54" s="265"/>
      <c r="C54" s="265"/>
      <c r="D54" s="265"/>
      <c r="E54" s="265"/>
      <c r="F54" s="265"/>
      <c r="G54" s="265"/>
      <c r="H54" s="265"/>
      <c r="I54" s="265"/>
      <c r="J54" s="265"/>
    </row>
    <row r="55" spans="1:10" ht="14.25" customHeight="1">
      <c r="A55" s="13"/>
      <c r="B55" s="139" t="s">
        <v>202</v>
      </c>
      <c r="C55" s="265" t="s">
        <v>203</v>
      </c>
      <c r="D55" s="265"/>
      <c r="E55" s="265"/>
      <c r="F55" s="265"/>
      <c r="G55" s="265"/>
      <c r="H55" s="265"/>
      <c r="I55" s="265"/>
      <c r="J55" s="265"/>
    </row>
    <row r="56" spans="1:10" ht="14.25" customHeight="1">
      <c r="A56" s="13"/>
      <c r="B56" s="2"/>
      <c r="C56" s="13"/>
      <c r="D56" s="265" t="s">
        <v>204</v>
      </c>
      <c r="E56" s="265"/>
      <c r="F56" s="265"/>
      <c r="G56" s="265"/>
      <c r="H56" s="265"/>
      <c r="I56" s="265"/>
      <c r="J56" s="265"/>
    </row>
    <row r="57" spans="1:10" ht="14.25" customHeight="1">
      <c r="A57" s="13"/>
      <c r="B57" s="139" t="s">
        <v>170</v>
      </c>
      <c r="C57" s="265" t="s">
        <v>318</v>
      </c>
      <c r="D57" s="265"/>
      <c r="E57" s="265"/>
      <c r="F57" s="265"/>
      <c r="G57" s="265"/>
      <c r="H57" s="265"/>
      <c r="I57" s="265"/>
      <c r="J57" s="265"/>
    </row>
    <row r="58" spans="1:10" ht="14.25" customHeight="1">
      <c r="A58" s="130"/>
      <c r="B58" s="2"/>
      <c r="C58" s="265" t="s">
        <v>205</v>
      </c>
      <c r="D58" s="265"/>
      <c r="E58" s="265"/>
      <c r="F58" s="265"/>
      <c r="G58" s="265"/>
      <c r="H58" s="265"/>
      <c r="I58" s="265"/>
      <c r="J58" s="265"/>
    </row>
    <row r="59" spans="1:10" ht="14.25" customHeight="1">
      <c r="A59" s="130"/>
      <c r="B59" s="2"/>
      <c r="C59" s="265"/>
      <c r="D59" s="265"/>
      <c r="E59" s="265"/>
      <c r="F59" s="265"/>
      <c r="G59" s="265"/>
      <c r="H59" s="265"/>
      <c r="I59" s="265"/>
      <c r="J59" s="265"/>
    </row>
    <row r="60" spans="1:10" ht="14.25" customHeight="1">
      <c r="A60" s="130"/>
      <c r="B60" s="2"/>
      <c r="C60" s="265"/>
      <c r="D60" s="265"/>
      <c r="E60" s="265"/>
      <c r="F60" s="265"/>
      <c r="G60" s="265"/>
      <c r="H60" s="265"/>
      <c r="I60" s="265"/>
      <c r="J60" s="265"/>
    </row>
    <row r="61" spans="1:10" ht="14.25" customHeight="1">
      <c r="A61" s="130"/>
      <c r="B61" s="140"/>
      <c r="C61" s="265"/>
      <c r="D61" s="265"/>
      <c r="E61" s="265"/>
      <c r="F61" s="265"/>
      <c r="G61" s="265"/>
      <c r="H61" s="265"/>
      <c r="I61" s="265"/>
      <c r="J61" s="265"/>
    </row>
    <row r="62" spans="1:10" ht="14.25" customHeight="1">
      <c r="A62" s="13"/>
      <c r="B62" s="139" t="s">
        <v>206</v>
      </c>
      <c r="C62" s="265" t="s">
        <v>319</v>
      </c>
      <c r="D62" s="265"/>
      <c r="E62" s="265"/>
      <c r="F62" s="265"/>
      <c r="G62" s="265"/>
      <c r="H62" s="265"/>
      <c r="I62" s="265"/>
      <c r="J62" s="265"/>
    </row>
    <row r="63" spans="1:10" ht="14.25" customHeight="1">
      <c r="A63" s="130"/>
      <c r="B63" s="2"/>
      <c r="C63" s="130"/>
      <c r="D63" s="265" t="s">
        <v>207</v>
      </c>
      <c r="E63" s="265"/>
      <c r="F63" s="265"/>
      <c r="G63" s="265"/>
      <c r="H63" s="265"/>
      <c r="I63" s="265"/>
      <c r="J63" s="265"/>
    </row>
    <row r="64" spans="1:10" ht="14.25" customHeight="1">
      <c r="A64" s="130"/>
      <c r="B64" s="2"/>
      <c r="C64" s="130"/>
      <c r="D64" s="265"/>
      <c r="E64" s="265"/>
      <c r="F64" s="265"/>
      <c r="G64" s="265"/>
      <c r="H64" s="265"/>
      <c r="I64" s="265"/>
      <c r="J64" s="265"/>
    </row>
    <row r="65" spans="1:10" ht="14.25" customHeight="1">
      <c r="A65" s="130"/>
      <c r="B65" s="140"/>
      <c r="C65" s="130"/>
      <c r="D65" s="265"/>
      <c r="E65" s="265"/>
      <c r="F65" s="265"/>
      <c r="G65" s="265"/>
      <c r="H65" s="265"/>
      <c r="I65" s="265"/>
      <c r="J65" s="265"/>
    </row>
    <row r="66" spans="1:10" ht="14.25" customHeight="1">
      <c r="A66" s="13"/>
      <c r="B66" s="139" t="s">
        <v>208</v>
      </c>
      <c r="C66" s="265" t="s">
        <v>320</v>
      </c>
      <c r="D66" s="265"/>
      <c r="E66" s="265"/>
      <c r="F66" s="265"/>
      <c r="G66" s="265"/>
      <c r="H66" s="265"/>
      <c r="I66" s="265"/>
      <c r="J66" s="265"/>
    </row>
    <row r="67" spans="1:10" ht="14.25" customHeight="1">
      <c r="A67" s="130"/>
      <c r="B67" s="2"/>
      <c r="C67" s="264" t="s">
        <v>209</v>
      </c>
      <c r="D67" s="264"/>
      <c r="E67" s="264"/>
      <c r="F67" s="264"/>
      <c r="G67" s="264"/>
      <c r="H67" s="264"/>
      <c r="I67" s="264"/>
      <c r="J67" s="264"/>
    </row>
    <row r="68" spans="1:10" ht="14.25" customHeight="1">
      <c r="A68" s="130"/>
      <c r="B68" s="140"/>
      <c r="C68" s="264"/>
      <c r="D68" s="264"/>
      <c r="E68" s="264"/>
      <c r="F68" s="264"/>
      <c r="G68" s="264"/>
      <c r="H68" s="264"/>
      <c r="I68" s="264"/>
      <c r="J68" s="264"/>
    </row>
    <row r="69" spans="1:10" ht="14.25" customHeight="1">
      <c r="A69" s="130"/>
      <c r="B69" s="140"/>
      <c r="C69" s="264"/>
      <c r="D69" s="264"/>
      <c r="E69" s="264"/>
      <c r="F69" s="264"/>
      <c r="G69" s="264"/>
      <c r="H69" s="264"/>
      <c r="I69" s="264"/>
      <c r="J69" s="264"/>
    </row>
    <row r="70" spans="1:10" ht="14.25" customHeight="1">
      <c r="A70" s="130"/>
      <c r="B70" s="140"/>
      <c r="C70" s="264"/>
      <c r="D70" s="264"/>
      <c r="E70" s="264"/>
      <c r="F70" s="264"/>
      <c r="G70" s="264"/>
      <c r="H70" s="264"/>
      <c r="I70" s="264"/>
      <c r="J70" s="264"/>
    </row>
    <row r="71" spans="1:10" ht="14.25" customHeight="1">
      <c r="A71" s="13"/>
      <c r="B71" s="139" t="s">
        <v>210</v>
      </c>
      <c r="C71" s="265" t="s">
        <v>321</v>
      </c>
      <c r="D71" s="265"/>
      <c r="E71" s="265"/>
      <c r="F71" s="265"/>
      <c r="G71" s="265"/>
      <c r="H71" s="265"/>
      <c r="I71" s="265"/>
      <c r="J71" s="265"/>
    </row>
    <row r="72" spans="1:10" ht="14.25" customHeight="1">
      <c r="A72" s="130"/>
      <c r="B72" s="2"/>
      <c r="C72" s="130" t="s">
        <v>211</v>
      </c>
      <c r="D72" s="265" t="s">
        <v>212</v>
      </c>
      <c r="E72" s="265"/>
      <c r="F72" s="265"/>
      <c r="G72" s="265"/>
      <c r="H72" s="265"/>
      <c r="I72" s="265"/>
      <c r="J72" s="265"/>
    </row>
    <row r="73" spans="1:10" ht="14.25" customHeight="1">
      <c r="A73" s="130"/>
      <c r="C73" s="130" t="s">
        <v>213</v>
      </c>
      <c r="D73" s="265" t="s">
        <v>313</v>
      </c>
      <c r="E73" s="265"/>
      <c r="F73" s="265"/>
      <c r="G73" s="265"/>
      <c r="H73" s="265"/>
      <c r="I73" s="265"/>
      <c r="J73" s="265"/>
    </row>
    <row r="74" spans="1:10" ht="14.25" customHeight="1">
      <c r="A74" s="13"/>
      <c r="B74" s="13"/>
      <c r="C74" s="13"/>
      <c r="D74" s="13"/>
      <c r="E74" s="13"/>
      <c r="F74" s="14"/>
      <c r="G74" s="14"/>
      <c r="H74" s="14"/>
      <c r="I74" s="14"/>
      <c r="J74" s="13"/>
    </row>
    <row r="75" spans="1:10" ht="14.25" customHeight="1">
      <c r="A75" s="265" t="s">
        <v>214</v>
      </c>
      <c r="B75" s="265"/>
      <c r="C75" s="265"/>
      <c r="D75" s="265"/>
      <c r="E75" s="265"/>
      <c r="F75" s="265"/>
      <c r="G75" s="265"/>
      <c r="H75" s="265"/>
      <c r="I75" s="265"/>
      <c r="J75" s="265"/>
    </row>
    <row r="76" spans="1:10" ht="14.25" customHeight="1">
      <c r="A76" s="130"/>
      <c r="B76" s="265" t="s">
        <v>215</v>
      </c>
      <c r="C76" s="265"/>
      <c r="D76" s="265"/>
      <c r="E76" s="265"/>
      <c r="F76" s="265"/>
      <c r="G76" s="265"/>
      <c r="H76" s="265"/>
      <c r="I76" s="265"/>
      <c r="J76" s="265"/>
    </row>
    <row r="77" spans="1:10" ht="14.25" customHeight="1">
      <c r="A77" s="13"/>
      <c r="B77" s="13"/>
      <c r="C77" s="13"/>
      <c r="D77" s="13"/>
      <c r="E77" s="13"/>
      <c r="F77" s="14"/>
      <c r="G77" s="14"/>
      <c r="H77" s="14"/>
      <c r="I77" s="14"/>
      <c r="J77" s="13"/>
    </row>
    <row r="78" spans="1:10" ht="14.25" customHeight="1">
      <c r="A78" s="265" t="s">
        <v>216</v>
      </c>
      <c r="B78" s="265"/>
      <c r="C78" s="265"/>
      <c r="D78" s="265"/>
      <c r="E78" s="265"/>
      <c r="F78" s="265"/>
      <c r="G78" s="265"/>
      <c r="H78" s="265"/>
      <c r="I78" s="265"/>
      <c r="J78" s="265"/>
    </row>
    <row r="79" spans="1:10" ht="14.25" customHeight="1">
      <c r="A79" s="18"/>
      <c r="B79" s="265" t="s">
        <v>217</v>
      </c>
      <c r="C79" s="265"/>
      <c r="D79" s="265"/>
      <c r="E79" s="265"/>
      <c r="F79" s="265"/>
      <c r="G79" s="265"/>
      <c r="H79" s="265"/>
      <c r="I79" s="265"/>
      <c r="J79" s="265"/>
    </row>
    <row r="80" spans="1:10" ht="14.25" customHeight="1">
      <c r="A80" s="18"/>
      <c r="B80" s="265"/>
      <c r="C80" s="265"/>
      <c r="D80" s="265"/>
      <c r="E80" s="265"/>
      <c r="F80" s="265"/>
      <c r="G80" s="265"/>
      <c r="H80" s="265"/>
      <c r="I80" s="265"/>
      <c r="J80" s="265"/>
    </row>
    <row r="81" spans="1:10" ht="14.25" customHeight="1">
      <c r="A81" s="18"/>
      <c r="B81" s="139" t="s">
        <v>202</v>
      </c>
      <c r="C81" s="265" t="s">
        <v>218</v>
      </c>
      <c r="D81" s="265"/>
      <c r="E81" s="265"/>
      <c r="F81" s="265"/>
      <c r="G81" s="265"/>
      <c r="H81" s="265"/>
      <c r="I81" s="265"/>
      <c r="J81" s="265"/>
    </row>
    <row r="82" spans="1:10" ht="14.25" customHeight="1">
      <c r="A82" s="18"/>
      <c r="B82" s="139" t="s">
        <v>170</v>
      </c>
      <c r="C82" s="265" t="s">
        <v>219</v>
      </c>
      <c r="D82" s="265"/>
      <c r="E82" s="265"/>
      <c r="F82" s="265"/>
      <c r="G82" s="265"/>
      <c r="H82" s="265"/>
      <c r="I82" s="265"/>
      <c r="J82" s="265"/>
    </row>
    <row r="83" spans="1:10" ht="14.25" customHeight="1">
      <c r="A83" s="18"/>
      <c r="B83" s="139" t="s">
        <v>206</v>
      </c>
      <c r="C83" s="265" t="s">
        <v>220</v>
      </c>
      <c r="D83" s="265"/>
      <c r="E83" s="265"/>
      <c r="F83" s="265"/>
      <c r="G83" s="265"/>
      <c r="H83" s="265"/>
      <c r="I83" s="265"/>
      <c r="J83" s="265"/>
    </row>
    <row r="84" spans="1:10" ht="14.25" customHeight="1">
      <c r="A84" s="18"/>
      <c r="B84" s="139" t="s">
        <v>208</v>
      </c>
      <c r="C84" s="265" t="s">
        <v>221</v>
      </c>
      <c r="D84" s="265"/>
      <c r="E84" s="265"/>
      <c r="F84" s="265"/>
      <c r="G84" s="265"/>
      <c r="H84" s="265"/>
      <c r="I84" s="265"/>
      <c r="J84" s="265"/>
    </row>
    <row r="85" spans="1:10" ht="14.25" customHeight="1">
      <c r="A85" s="18"/>
      <c r="B85" s="139" t="s">
        <v>210</v>
      </c>
      <c r="C85" s="265" t="s">
        <v>222</v>
      </c>
      <c r="D85" s="265"/>
      <c r="E85" s="265"/>
      <c r="F85" s="265"/>
      <c r="G85" s="265"/>
      <c r="H85" s="265"/>
      <c r="I85" s="265"/>
      <c r="J85" s="265"/>
    </row>
    <row r="86" spans="1:10" ht="14.25" customHeight="1">
      <c r="A86" s="18"/>
      <c r="B86" s="139" t="s">
        <v>223</v>
      </c>
      <c r="C86" s="265" t="s">
        <v>224</v>
      </c>
      <c r="D86" s="265"/>
      <c r="E86" s="265"/>
      <c r="F86" s="265"/>
      <c r="G86" s="265"/>
      <c r="H86" s="265"/>
      <c r="I86" s="265"/>
      <c r="J86" s="265"/>
    </row>
    <row r="87" spans="1:10" ht="14.25" customHeight="1">
      <c r="A87" s="18"/>
      <c r="B87" s="139" t="s">
        <v>315</v>
      </c>
      <c r="C87" s="265" t="s">
        <v>328</v>
      </c>
      <c r="D87" s="265"/>
      <c r="E87" s="265"/>
      <c r="F87" s="265"/>
      <c r="G87" s="265"/>
      <c r="H87" s="265"/>
      <c r="I87" s="265"/>
      <c r="J87" s="265"/>
    </row>
    <row r="88" spans="1:10" ht="14.25" customHeight="1">
      <c r="A88" s="18"/>
      <c r="B88" s="18"/>
      <c r="C88" s="18"/>
      <c r="D88" s="18"/>
      <c r="E88" s="18"/>
      <c r="F88" s="127"/>
      <c r="G88" s="127"/>
      <c r="H88" s="127"/>
      <c r="I88" s="127"/>
      <c r="J88" s="18"/>
    </row>
    <row r="89" spans="1:10" ht="14.25" customHeight="1">
      <c r="A89" s="265" t="s">
        <v>225</v>
      </c>
      <c r="B89" s="265"/>
      <c r="C89" s="265"/>
      <c r="D89" s="265"/>
      <c r="E89" s="265"/>
      <c r="F89" s="265"/>
      <c r="G89" s="265"/>
      <c r="H89" s="265"/>
      <c r="I89" s="265"/>
      <c r="J89" s="265"/>
    </row>
    <row r="90" spans="1:10" ht="14.25" customHeight="1">
      <c r="A90" s="130"/>
      <c r="B90" s="139" t="s">
        <v>202</v>
      </c>
      <c r="C90" s="265" t="s">
        <v>322</v>
      </c>
      <c r="D90" s="265"/>
      <c r="E90" s="265"/>
      <c r="F90" s="265"/>
      <c r="G90" s="265"/>
      <c r="H90" s="265"/>
      <c r="I90" s="265"/>
      <c r="J90" s="265"/>
    </row>
    <row r="91" spans="3:10" ht="14.25" customHeight="1">
      <c r="C91" s="140" t="s">
        <v>211</v>
      </c>
      <c r="D91" s="264" t="s">
        <v>226</v>
      </c>
      <c r="E91" s="264"/>
      <c r="F91" s="264"/>
      <c r="G91" s="264"/>
      <c r="H91" s="264"/>
      <c r="I91" s="264"/>
      <c r="J91" s="264"/>
    </row>
    <row r="92" spans="3:10" ht="14.25" customHeight="1">
      <c r="C92" s="18"/>
      <c r="D92" s="264"/>
      <c r="E92" s="264"/>
      <c r="F92" s="264"/>
      <c r="G92" s="264"/>
      <c r="H92" s="264"/>
      <c r="I92" s="264"/>
      <c r="J92" s="264"/>
    </row>
    <row r="93" spans="3:10" ht="14.25" customHeight="1">
      <c r="C93" s="140" t="s">
        <v>213</v>
      </c>
      <c r="D93" s="265" t="s">
        <v>227</v>
      </c>
      <c r="E93" s="265"/>
      <c r="F93" s="265"/>
      <c r="G93" s="265"/>
      <c r="H93" s="265"/>
      <c r="I93" s="265"/>
      <c r="J93" s="265"/>
    </row>
    <row r="94" spans="3:10" ht="14.25" customHeight="1">
      <c r="C94" s="140" t="s">
        <v>228</v>
      </c>
      <c r="D94" s="265" t="s">
        <v>229</v>
      </c>
      <c r="E94" s="265"/>
      <c r="F94" s="265"/>
      <c r="G94" s="265"/>
      <c r="H94" s="265"/>
      <c r="I94" s="265"/>
      <c r="J94" s="265"/>
    </row>
    <row r="95" spans="3:10" ht="14.25" customHeight="1">
      <c r="C95" s="140"/>
      <c r="D95" s="265"/>
      <c r="E95" s="265"/>
      <c r="F95" s="265"/>
      <c r="G95" s="265"/>
      <c r="H95" s="265"/>
      <c r="I95" s="265"/>
      <c r="J95" s="265"/>
    </row>
    <row r="96" spans="3:10" ht="14.25" customHeight="1">
      <c r="C96" s="140" t="s">
        <v>230</v>
      </c>
      <c r="D96" s="265" t="s">
        <v>231</v>
      </c>
      <c r="E96" s="265"/>
      <c r="F96" s="265"/>
      <c r="G96" s="265"/>
      <c r="H96" s="265"/>
      <c r="I96" s="265"/>
      <c r="J96" s="265"/>
    </row>
    <row r="97" spans="3:10" ht="14.25" customHeight="1">
      <c r="C97" s="140"/>
      <c r="D97" s="265"/>
      <c r="E97" s="265"/>
      <c r="F97" s="265"/>
      <c r="G97" s="265"/>
      <c r="H97" s="265"/>
      <c r="I97" s="265"/>
      <c r="J97" s="265"/>
    </row>
    <row r="98" spans="3:10" ht="14.25" customHeight="1">
      <c r="C98" s="140"/>
      <c r="D98" s="265" t="s">
        <v>232</v>
      </c>
      <c r="E98" s="265"/>
      <c r="F98" s="265"/>
      <c r="G98" s="265"/>
      <c r="H98" s="265"/>
      <c r="I98" s="265"/>
      <c r="J98" s="265"/>
    </row>
    <row r="99" spans="3:10" ht="14.25" customHeight="1">
      <c r="C99" s="140" t="s">
        <v>233</v>
      </c>
      <c r="D99" s="264" t="s">
        <v>234</v>
      </c>
      <c r="E99" s="264"/>
      <c r="F99" s="264"/>
      <c r="G99" s="264"/>
      <c r="H99" s="264"/>
      <c r="I99" s="264"/>
      <c r="J99" s="264"/>
    </row>
    <row r="100" spans="3:10" ht="14.25" customHeight="1">
      <c r="C100" s="140"/>
      <c r="D100" s="264"/>
      <c r="E100" s="264"/>
      <c r="F100" s="264"/>
      <c r="G100" s="264"/>
      <c r="H100" s="264"/>
      <c r="I100" s="264"/>
      <c r="J100" s="264"/>
    </row>
    <row r="101" spans="3:10" ht="14.25" customHeight="1">
      <c r="C101" s="140" t="s">
        <v>235</v>
      </c>
      <c r="D101" s="265" t="s">
        <v>236</v>
      </c>
      <c r="E101" s="265"/>
      <c r="F101" s="265"/>
      <c r="G101" s="265"/>
      <c r="H101" s="265"/>
      <c r="I101" s="265"/>
      <c r="J101" s="265"/>
    </row>
    <row r="102" spans="3:10" ht="14.25" customHeight="1">
      <c r="C102" s="140" t="s">
        <v>237</v>
      </c>
      <c r="D102" s="265" t="s">
        <v>238</v>
      </c>
      <c r="E102" s="265"/>
      <c r="F102" s="265"/>
      <c r="G102" s="265"/>
      <c r="H102" s="265"/>
      <c r="I102" s="265"/>
      <c r="J102" s="265"/>
    </row>
    <row r="103" spans="4:10" ht="14.25" customHeight="1">
      <c r="D103" s="265"/>
      <c r="E103" s="265"/>
      <c r="F103" s="265"/>
      <c r="G103" s="265"/>
      <c r="H103" s="265"/>
      <c r="I103" s="265"/>
      <c r="J103" s="265"/>
    </row>
    <row r="104" spans="3:10" ht="14.25" customHeight="1">
      <c r="C104" s="140" t="s">
        <v>239</v>
      </c>
      <c r="D104" s="265" t="s">
        <v>240</v>
      </c>
      <c r="E104" s="265"/>
      <c r="F104" s="265"/>
      <c r="G104" s="265"/>
      <c r="H104" s="265"/>
      <c r="I104" s="265"/>
      <c r="J104" s="265"/>
    </row>
    <row r="105" spans="3:10" ht="14.25" customHeight="1">
      <c r="C105" s="140"/>
      <c r="D105" s="265"/>
      <c r="E105" s="265"/>
      <c r="F105" s="265"/>
      <c r="G105" s="265"/>
      <c r="H105" s="265"/>
      <c r="I105" s="265"/>
      <c r="J105" s="265"/>
    </row>
    <row r="106" spans="3:10" ht="14.25" customHeight="1">
      <c r="C106" s="140" t="s">
        <v>241</v>
      </c>
      <c r="D106" s="265" t="s">
        <v>242</v>
      </c>
      <c r="E106" s="265"/>
      <c r="F106" s="265"/>
      <c r="G106" s="265"/>
      <c r="H106" s="265"/>
      <c r="I106" s="265"/>
      <c r="J106" s="265"/>
    </row>
    <row r="107" spans="3:10" ht="14.25" customHeight="1">
      <c r="C107" s="212" t="s">
        <v>358</v>
      </c>
      <c r="D107" s="267" t="s">
        <v>373</v>
      </c>
      <c r="E107" s="267"/>
      <c r="F107" s="267"/>
      <c r="G107" s="267"/>
      <c r="H107" s="267"/>
      <c r="I107" s="267"/>
      <c r="J107" s="267"/>
    </row>
    <row r="108" spans="3:10" ht="14.25" customHeight="1">
      <c r="C108" s="212"/>
      <c r="D108" s="267"/>
      <c r="E108" s="267"/>
      <c r="F108" s="267"/>
      <c r="G108" s="267"/>
      <c r="H108" s="267"/>
      <c r="I108" s="267"/>
      <c r="J108" s="267"/>
    </row>
    <row r="109" spans="3:10" ht="14.25" customHeight="1">
      <c r="C109" s="212"/>
      <c r="D109" s="267"/>
      <c r="E109" s="267"/>
      <c r="F109" s="267"/>
      <c r="G109" s="267"/>
      <c r="H109" s="267"/>
      <c r="I109" s="267"/>
      <c r="J109" s="267"/>
    </row>
    <row r="110" spans="3:10" ht="14.25" customHeight="1">
      <c r="C110" s="212"/>
      <c r="D110" s="267"/>
      <c r="E110" s="267"/>
      <c r="F110" s="267"/>
      <c r="G110" s="267"/>
      <c r="H110" s="267"/>
      <c r="I110" s="267"/>
      <c r="J110" s="267"/>
    </row>
    <row r="111" spans="1:10" ht="14.25" customHeight="1">
      <c r="A111" s="130"/>
      <c r="B111" s="139" t="s">
        <v>243</v>
      </c>
      <c r="C111" s="265" t="s">
        <v>323</v>
      </c>
      <c r="D111" s="265"/>
      <c r="E111" s="265"/>
      <c r="F111" s="265"/>
      <c r="G111" s="265"/>
      <c r="H111" s="265"/>
      <c r="I111" s="265"/>
      <c r="J111" s="265"/>
    </row>
    <row r="112" spans="1:10" ht="14.25" customHeight="1">
      <c r="A112" s="140"/>
      <c r="B112" s="140"/>
      <c r="C112" s="265" t="s">
        <v>244</v>
      </c>
      <c r="D112" s="265"/>
      <c r="E112" s="265"/>
      <c r="F112" s="265"/>
      <c r="G112" s="265"/>
      <c r="H112" s="265"/>
      <c r="I112" s="265"/>
      <c r="J112" s="265"/>
    </row>
    <row r="113" spans="1:10" ht="14.25" customHeight="1">
      <c r="A113" s="140"/>
      <c r="B113" s="140"/>
      <c r="C113" s="265" t="s">
        <v>245</v>
      </c>
      <c r="D113" s="265"/>
      <c r="E113" s="265"/>
      <c r="F113" s="265"/>
      <c r="G113" s="265"/>
      <c r="H113" s="265"/>
      <c r="I113" s="265"/>
      <c r="J113" s="265"/>
    </row>
    <row r="114" spans="1:10" ht="14.25" customHeight="1">
      <c r="A114" s="140"/>
      <c r="B114" s="140"/>
      <c r="C114" s="265" t="s">
        <v>246</v>
      </c>
      <c r="D114" s="265"/>
      <c r="E114" s="265"/>
      <c r="F114" s="265"/>
      <c r="G114" s="265"/>
      <c r="H114" s="265"/>
      <c r="I114" s="265"/>
      <c r="J114" s="265"/>
    </row>
    <row r="115" spans="3:10" ht="14.25" customHeight="1">
      <c r="C115" s="140" t="s">
        <v>211</v>
      </c>
      <c r="D115" s="265" t="s">
        <v>247</v>
      </c>
      <c r="E115" s="265"/>
      <c r="F115" s="265"/>
      <c r="G115" s="265"/>
      <c r="H115" s="265"/>
      <c r="I115" s="265"/>
      <c r="J115" s="265"/>
    </row>
    <row r="116" spans="3:10" ht="14.25" customHeight="1">
      <c r="C116" s="140" t="s">
        <v>213</v>
      </c>
      <c r="D116" s="265" t="s">
        <v>248</v>
      </c>
      <c r="E116" s="265"/>
      <c r="F116" s="265"/>
      <c r="G116" s="265"/>
      <c r="H116" s="265"/>
      <c r="I116" s="265"/>
      <c r="J116" s="265"/>
    </row>
    <row r="117" spans="3:10" ht="14.25" customHeight="1">
      <c r="C117" s="140" t="s">
        <v>228</v>
      </c>
      <c r="D117" s="265" t="s">
        <v>249</v>
      </c>
      <c r="E117" s="265"/>
      <c r="F117" s="265"/>
      <c r="G117" s="265"/>
      <c r="H117" s="265"/>
      <c r="I117" s="265"/>
      <c r="J117" s="265"/>
    </row>
    <row r="118" spans="1:10" ht="14.25" customHeight="1">
      <c r="A118" s="140"/>
      <c r="B118" s="140"/>
      <c r="C118" s="140"/>
      <c r="D118" s="130"/>
      <c r="E118" s="130"/>
      <c r="F118" s="141"/>
      <c r="G118" s="141"/>
      <c r="H118" s="141"/>
      <c r="I118" s="141"/>
      <c r="J118" s="130"/>
    </row>
    <row r="119" spans="1:10" ht="14.25" customHeight="1">
      <c r="A119" s="265" t="s">
        <v>250</v>
      </c>
      <c r="B119" s="265"/>
      <c r="C119" s="265"/>
      <c r="D119" s="265"/>
      <c r="E119" s="265"/>
      <c r="F119" s="265"/>
      <c r="G119" s="265"/>
      <c r="H119" s="265"/>
      <c r="I119" s="265"/>
      <c r="J119" s="265"/>
    </row>
    <row r="120" spans="2:10" ht="14.25" customHeight="1">
      <c r="B120" s="139" t="s">
        <v>202</v>
      </c>
      <c r="C120" s="264" t="s">
        <v>251</v>
      </c>
      <c r="D120" s="264"/>
      <c r="E120" s="264"/>
      <c r="F120" s="264"/>
      <c r="G120" s="264"/>
      <c r="H120" s="264"/>
      <c r="I120" s="264"/>
      <c r="J120" s="264"/>
    </row>
    <row r="121" spans="1:10" ht="14.25" customHeight="1">
      <c r="A121" s="140"/>
      <c r="B121" s="2"/>
      <c r="C121" s="264"/>
      <c r="D121" s="264"/>
      <c r="E121" s="264"/>
      <c r="F121" s="264"/>
      <c r="G121" s="264"/>
      <c r="H121" s="264"/>
      <c r="I121" s="264"/>
      <c r="J121" s="264"/>
    </row>
    <row r="122" spans="2:10" ht="14.25" customHeight="1">
      <c r="B122" s="2"/>
      <c r="C122" s="264"/>
      <c r="D122" s="264"/>
      <c r="E122" s="264"/>
      <c r="F122" s="264"/>
      <c r="G122" s="264"/>
      <c r="H122" s="264"/>
      <c r="I122" s="264"/>
      <c r="J122" s="264"/>
    </row>
    <row r="123" spans="2:10" ht="14.25" customHeight="1">
      <c r="B123" s="2"/>
      <c r="C123" s="140" t="s">
        <v>211</v>
      </c>
      <c r="D123" s="265" t="s">
        <v>252</v>
      </c>
      <c r="E123" s="265"/>
      <c r="F123" s="265"/>
      <c r="G123" s="265"/>
      <c r="H123" s="265"/>
      <c r="I123" s="265"/>
      <c r="J123" s="265"/>
    </row>
    <row r="124" spans="2:10" ht="14.25" customHeight="1">
      <c r="B124" s="2"/>
      <c r="C124" s="140" t="s">
        <v>213</v>
      </c>
      <c r="D124" s="265" t="s">
        <v>253</v>
      </c>
      <c r="E124" s="265"/>
      <c r="F124" s="265"/>
      <c r="G124" s="265"/>
      <c r="H124" s="265"/>
      <c r="I124" s="265"/>
      <c r="J124" s="265"/>
    </row>
    <row r="125" spans="2:10" ht="14.25" customHeight="1">
      <c r="B125" s="2"/>
      <c r="C125" s="140" t="s">
        <v>228</v>
      </c>
      <c r="D125" s="265" t="s">
        <v>254</v>
      </c>
      <c r="E125" s="265"/>
      <c r="F125" s="265"/>
      <c r="G125" s="265"/>
      <c r="H125" s="265"/>
      <c r="I125" s="265"/>
      <c r="J125" s="265"/>
    </row>
    <row r="126" spans="1:10" ht="14.25" customHeight="1">
      <c r="A126" s="129"/>
      <c r="B126" s="139" t="s">
        <v>170</v>
      </c>
      <c r="C126" s="265" t="s">
        <v>255</v>
      </c>
      <c r="D126" s="265"/>
      <c r="E126" s="265"/>
      <c r="F126" s="265"/>
      <c r="G126" s="265"/>
      <c r="H126" s="265"/>
      <c r="I126" s="265"/>
      <c r="J126" s="265"/>
    </row>
    <row r="127" spans="2:10" ht="14.25" customHeight="1">
      <c r="B127" s="2"/>
      <c r="C127" s="265"/>
      <c r="D127" s="265"/>
      <c r="E127" s="265"/>
      <c r="F127" s="265"/>
      <c r="G127" s="265"/>
      <c r="H127" s="265"/>
      <c r="I127" s="265"/>
      <c r="J127" s="265"/>
    </row>
    <row r="128" spans="1:10" ht="14.25" customHeight="1">
      <c r="A128" s="129"/>
      <c r="B128" s="139" t="s">
        <v>206</v>
      </c>
      <c r="C128" s="265" t="s">
        <v>256</v>
      </c>
      <c r="D128" s="265"/>
      <c r="E128" s="265"/>
      <c r="F128" s="265"/>
      <c r="G128" s="265"/>
      <c r="H128" s="265"/>
      <c r="I128" s="265"/>
      <c r="J128" s="265"/>
    </row>
    <row r="129" spans="1:10" ht="14.25" customHeight="1">
      <c r="A129" s="129"/>
      <c r="B129" s="139" t="s">
        <v>208</v>
      </c>
      <c r="C129" s="265" t="s">
        <v>257</v>
      </c>
      <c r="D129" s="265"/>
      <c r="E129" s="265"/>
      <c r="F129" s="265"/>
      <c r="G129" s="265"/>
      <c r="H129" s="265"/>
      <c r="I129" s="265"/>
      <c r="J129" s="265"/>
    </row>
    <row r="130" spans="1:10" ht="14.25" customHeight="1">
      <c r="A130" s="140"/>
      <c r="B130" s="140"/>
      <c r="C130" s="140"/>
      <c r="D130" s="18"/>
      <c r="E130" s="18"/>
      <c r="F130" s="127"/>
      <c r="G130" s="127"/>
      <c r="H130" s="127"/>
      <c r="I130" s="127"/>
      <c r="J130" s="18"/>
    </row>
    <row r="131" spans="1:10" ht="14.25" customHeight="1">
      <c r="A131" s="265" t="s">
        <v>258</v>
      </c>
      <c r="B131" s="265"/>
      <c r="C131" s="265"/>
      <c r="D131" s="265"/>
      <c r="E131" s="265"/>
      <c r="F131" s="265"/>
      <c r="G131" s="265"/>
      <c r="H131" s="265"/>
      <c r="I131" s="265"/>
      <c r="J131" s="265"/>
    </row>
    <row r="132" spans="1:10" ht="14.25" customHeight="1">
      <c r="A132" s="140"/>
      <c r="B132" s="265" t="s">
        <v>259</v>
      </c>
      <c r="C132" s="265"/>
      <c r="D132" s="265"/>
      <c r="E132" s="265"/>
      <c r="F132" s="265"/>
      <c r="G132" s="265"/>
      <c r="H132" s="265"/>
      <c r="I132" s="265"/>
      <c r="J132" s="265"/>
    </row>
    <row r="133" spans="1:10" ht="14.25" customHeight="1">
      <c r="A133" s="140"/>
      <c r="B133" s="140"/>
      <c r="C133" s="140"/>
      <c r="D133" s="18"/>
      <c r="E133" s="18"/>
      <c r="F133" s="127"/>
      <c r="G133" s="127"/>
      <c r="H133" s="127"/>
      <c r="I133" s="127"/>
      <c r="J133" s="18"/>
    </row>
    <row r="134" spans="1:10" ht="14.25" customHeight="1">
      <c r="A134" s="265" t="s">
        <v>260</v>
      </c>
      <c r="B134" s="265"/>
      <c r="C134" s="265"/>
      <c r="D134" s="265"/>
      <c r="E134" s="265"/>
      <c r="F134" s="265"/>
      <c r="G134" s="265"/>
      <c r="H134" s="265"/>
      <c r="I134" s="265"/>
      <c r="J134" s="265"/>
    </row>
    <row r="135" spans="1:10" ht="14.25" customHeight="1">
      <c r="A135" s="140"/>
      <c r="B135" s="264" t="s">
        <v>374</v>
      </c>
      <c r="C135" s="264"/>
      <c r="D135" s="264"/>
      <c r="E135" s="264"/>
      <c r="F135" s="264"/>
      <c r="G135" s="264"/>
      <c r="H135" s="264"/>
      <c r="I135" s="264"/>
      <c r="J135" s="264"/>
    </row>
    <row r="136" spans="1:10" ht="14.25" customHeight="1">
      <c r="A136" s="140"/>
      <c r="B136" s="264"/>
      <c r="C136" s="264"/>
      <c r="D136" s="264"/>
      <c r="E136" s="264"/>
      <c r="F136" s="264"/>
      <c r="G136" s="264"/>
      <c r="H136" s="264"/>
      <c r="I136" s="264"/>
      <c r="J136" s="264"/>
    </row>
    <row r="137" spans="1:10" ht="14.25" customHeight="1">
      <c r="A137" s="140"/>
      <c r="B137" s="140"/>
      <c r="C137" s="140"/>
      <c r="D137" s="18"/>
      <c r="E137" s="18"/>
      <c r="F137" s="127"/>
      <c r="G137" s="127"/>
      <c r="H137" s="127"/>
      <c r="I137" s="127"/>
      <c r="J137" s="18"/>
    </row>
    <row r="138" spans="1:10" ht="14.25" customHeight="1">
      <c r="A138" s="265" t="s">
        <v>261</v>
      </c>
      <c r="B138" s="265"/>
      <c r="C138" s="265"/>
      <c r="D138" s="265"/>
      <c r="E138" s="265"/>
      <c r="F138" s="265"/>
      <c r="G138" s="265"/>
      <c r="H138" s="265"/>
      <c r="I138" s="265"/>
      <c r="J138" s="265"/>
    </row>
    <row r="139" spans="1:10" ht="14.25" customHeight="1">
      <c r="A139" s="129"/>
      <c r="B139" s="139" t="s">
        <v>202</v>
      </c>
      <c r="C139" s="265" t="s">
        <v>359</v>
      </c>
      <c r="D139" s="265"/>
      <c r="E139" s="265"/>
      <c r="F139" s="265"/>
      <c r="G139" s="265"/>
      <c r="H139" s="265"/>
      <c r="I139" s="265"/>
      <c r="J139" s="265"/>
    </row>
    <row r="140" spans="1:10" ht="14.25" customHeight="1">
      <c r="A140" s="140"/>
      <c r="B140" s="2"/>
      <c r="C140" s="265"/>
      <c r="D140" s="265"/>
      <c r="E140" s="265"/>
      <c r="F140" s="265"/>
      <c r="G140" s="265"/>
      <c r="H140" s="265"/>
      <c r="I140" s="265"/>
      <c r="J140" s="265"/>
    </row>
    <row r="141" spans="1:10" ht="14.25" customHeight="1">
      <c r="A141" s="129"/>
      <c r="B141" s="139" t="s">
        <v>170</v>
      </c>
      <c r="C141" s="265" t="s">
        <v>377</v>
      </c>
      <c r="D141" s="265"/>
      <c r="E141" s="265"/>
      <c r="F141" s="265"/>
      <c r="G141" s="265"/>
      <c r="H141" s="265"/>
      <c r="I141" s="265"/>
      <c r="J141" s="265"/>
    </row>
    <row r="142" spans="3:10" ht="14.25" customHeight="1">
      <c r="C142" s="265"/>
      <c r="D142" s="265"/>
      <c r="E142" s="265"/>
      <c r="F142" s="265"/>
      <c r="G142" s="265"/>
      <c r="H142" s="265"/>
      <c r="I142" s="265"/>
      <c r="J142" s="265"/>
    </row>
    <row r="143" spans="2:10" ht="14.25" customHeight="1">
      <c r="B143" s="139" t="s">
        <v>206</v>
      </c>
      <c r="C143" s="264" t="s">
        <v>375</v>
      </c>
      <c r="D143" s="264"/>
      <c r="E143" s="264"/>
      <c r="F143" s="264"/>
      <c r="G143" s="264"/>
      <c r="H143" s="264"/>
      <c r="I143" s="264"/>
      <c r="J143" s="264"/>
    </row>
    <row r="144" spans="2:10" ht="14.25" customHeight="1">
      <c r="B144" s="139"/>
      <c r="C144" s="264"/>
      <c r="D144" s="264"/>
      <c r="E144" s="264"/>
      <c r="F144" s="264"/>
      <c r="G144" s="264"/>
      <c r="H144" s="264"/>
      <c r="I144" s="264"/>
      <c r="J144" s="264"/>
    </row>
    <row r="145" spans="4:10" ht="14.25" customHeight="1">
      <c r="D145" s="266" t="s">
        <v>363</v>
      </c>
      <c r="E145" s="266"/>
      <c r="F145" s="266"/>
      <c r="G145" s="266"/>
      <c r="H145" s="266"/>
      <c r="I145" s="266"/>
      <c r="J145" s="266"/>
    </row>
    <row r="146" spans="4:10" ht="14.25" customHeight="1">
      <c r="D146" s="265" t="s">
        <v>364</v>
      </c>
      <c r="E146" s="265"/>
      <c r="F146" s="265"/>
      <c r="G146" s="265"/>
      <c r="H146" s="265"/>
      <c r="I146" s="265"/>
      <c r="J146" s="265"/>
    </row>
    <row r="147" spans="4:10" ht="14.25" customHeight="1">
      <c r="D147" s="265" t="s">
        <v>365</v>
      </c>
      <c r="E147" s="265"/>
      <c r="F147" s="265"/>
      <c r="G147" s="265"/>
      <c r="H147" s="265"/>
      <c r="I147" s="265"/>
      <c r="J147" s="265"/>
    </row>
    <row r="148" spans="4:10" ht="14.25" customHeight="1">
      <c r="D148" s="265" t="s">
        <v>366</v>
      </c>
      <c r="E148" s="265"/>
      <c r="F148" s="265"/>
      <c r="G148" s="265"/>
      <c r="H148" s="265"/>
      <c r="I148" s="265"/>
      <c r="J148" s="265"/>
    </row>
    <row r="149" spans="4:10" ht="14.25" customHeight="1">
      <c r="D149" s="265" t="s">
        <v>367</v>
      </c>
      <c r="E149" s="265"/>
      <c r="F149" s="265"/>
      <c r="G149" s="265"/>
      <c r="H149" s="265"/>
      <c r="I149" s="265"/>
      <c r="J149" s="265"/>
    </row>
    <row r="150" spans="4:10" ht="14.25" customHeight="1">
      <c r="D150" s="265" t="s">
        <v>368</v>
      </c>
      <c r="E150" s="265"/>
      <c r="F150" s="265"/>
      <c r="G150" s="265"/>
      <c r="H150" s="265"/>
      <c r="I150" s="265"/>
      <c r="J150" s="265"/>
    </row>
    <row r="151" spans="4:10" ht="14.25" customHeight="1">
      <c r="D151" s="265" t="s">
        <v>369</v>
      </c>
      <c r="E151" s="265"/>
      <c r="F151" s="265"/>
      <c r="G151" s="265"/>
      <c r="H151" s="265"/>
      <c r="I151" s="265"/>
      <c r="J151" s="265"/>
    </row>
    <row r="152" spans="4:10" ht="14.25" customHeight="1">
      <c r="D152" s="130"/>
      <c r="E152" s="130"/>
      <c r="F152" s="141"/>
      <c r="G152" s="141"/>
      <c r="H152" s="141"/>
      <c r="I152" s="141"/>
      <c r="J152" s="130"/>
    </row>
    <row r="153" spans="1:10" ht="14.25" customHeight="1">
      <c r="A153" s="265" t="s">
        <v>262</v>
      </c>
      <c r="B153" s="265"/>
      <c r="C153" s="265"/>
      <c r="D153" s="265"/>
      <c r="E153" s="265"/>
      <c r="F153" s="265"/>
      <c r="G153" s="265"/>
      <c r="H153" s="265"/>
      <c r="I153" s="265"/>
      <c r="J153" s="265"/>
    </row>
    <row r="154" spans="2:10" ht="14.25" customHeight="1">
      <c r="B154" s="265" t="s">
        <v>263</v>
      </c>
      <c r="C154" s="265"/>
      <c r="D154" s="265"/>
      <c r="E154" s="265"/>
      <c r="F154" s="265"/>
      <c r="G154" s="265"/>
      <c r="H154" s="265"/>
      <c r="I154" s="265"/>
      <c r="J154" s="265"/>
    </row>
    <row r="155" spans="1:10" ht="14.25" customHeight="1">
      <c r="A155" s="129"/>
      <c r="B155" s="139" t="s">
        <v>202</v>
      </c>
      <c r="C155" s="265" t="s">
        <v>324</v>
      </c>
      <c r="D155" s="265"/>
      <c r="E155" s="265"/>
      <c r="F155" s="265"/>
      <c r="G155" s="265"/>
      <c r="H155" s="265"/>
      <c r="I155" s="265"/>
      <c r="J155" s="265"/>
    </row>
    <row r="156" spans="1:10" ht="14.25" customHeight="1">
      <c r="A156" s="140"/>
      <c r="C156" s="140"/>
      <c r="D156" s="265" t="s">
        <v>264</v>
      </c>
      <c r="E156" s="265"/>
      <c r="F156" s="265"/>
      <c r="G156" s="265"/>
      <c r="H156" s="265"/>
      <c r="I156" s="265"/>
      <c r="J156" s="265"/>
    </row>
    <row r="157" spans="4:10" ht="14.25" customHeight="1">
      <c r="D157" s="265" t="s">
        <v>265</v>
      </c>
      <c r="E157" s="265"/>
      <c r="F157" s="265"/>
      <c r="G157" s="265"/>
      <c r="H157" s="265"/>
      <c r="I157" s="265"/>
      <c r="J157" s="265"/>
    </row>
    <row r="158" spans="1:10" ht="14.25" customHeight="1">
      <c r="A158" s="129"/>
      <c r="B158" s="129"/>
      <c r="C158" s="129"/>
      <c r="D158" s="265" t="s">
        <v>266</v>
      </c>
      <c r="E158" s="265"/>
      <c r="F158" s="265"/>
      <c r="G158" s="265"/>
      <c r="H158" s="265"/>
      <c r="I158" s="265"/>
      <c r="J158" s="265"/>
    </row>
    <row r="159" spans="1:10" ht="14.25" customHeight="1">
      <c r="A159" s="129"/>
      <c r="B159" s="139" t="s">
        <v>170</v>
      </c>
      <c r="C159" s="265" t="s">
        <v>325</v>
      </c>
      <c r="D159" s="265"/>
      <c r="E159" s="265"/>
      <c r="F159" s="265"/>
      <c r="G159" s="265"/>
      <c r="H159" s="265"/>
      <c r="I159" s="265"/>
      <c r="J159" s="265"/>
    </row>
    <row r="160" spans="1:10" ht="14.25" customHeight="1">
      <c r="A160" s="129"/>
      <c r="B160" s="129"/>
      <c r="C160" s="264" t="s">
        <v>267</v>
      </c>
      <c r="D160" s="264"/>
      <c r="E160" s="264"/>
      <c r="F160" s="264"/>
      <c r="G160" s="264"/>
      <c r="H160" s="264"/>
      <c r="I160" s="264"/>
      <c r="J160" s="264"/>
    </row>
    <row r="161" spans="3:10" ht="14.25" customHeight="1">
      <c r="C161" s="264"/>
      <c r="D161" s="264"/>
      <c r="E161" s="264"/>
      <c r="F161" s="264"/>
      <c r="G161" s="264"/>
      <c r="H161" s="264"/>
      <c r="I161" s="264"/>
      <c r="J161" s="264"/>
    </row>
    <row r="162" spans="4:10" ht="14.25" customHeight="1">
      <c r="D162" s="130"/>
      <c r="E162" s="130"/>
      <c r="F162" s="141"/>
      <c r="G162" s="141"/>
      <c r="H162" s="141"/>
      <c r="I162" s="141"/>
      <c r="J162" s="130"/>
    </row>
    <row r="163" spans="1:10" ht="14.25" customHeight="1">
      <c r="A163" s="265" t="s">
        <v>268</v>
      </c>
      <c r="B163" s="265"/>
      <c r="C163" s="265"/>
      <c r="D163" s="265"/>
      <c r="E163" s="265"/>
      <c r="F163" s="265"/>
      <c r="G163" s="265"/>
      <c r="H163" s="265"/>
      <c r="I163" s="265"/>
      <c r="J163" s="265"/>
    </row>
    <row r="164" spans="1:10" ht="14.25" customHeight="1">
      <c r="A164" s="129"/>
      <c r="B164" s="139" t="s">
        <v>202</v>
      </c>
      <c r="C164" s="265" t="s">
        <v>269</v>
      </c>
      <c r="D164" s="265"/>
      <c r="E164" s="265"/>
      <c r="F164" s="265"/>
      <c r="G164" s="265"/>
      <c r="H164" s="265"/>
      <c r="I164" s="265"/>
      <c r="J164" s="265"/>
    </row>
    <row r="165" spans="1:10" ht="14.25" customHeight="1">
      <c r="A165" s="129"/>
      <c r="B165" s="139" t="s">
        <v>170</v>
      </c>
      <c r="C165" s="265" t="s">
        <v>270</v>
      </c>
      <c r="D165" s="265"/>
      <c r="E165" s="265"/>
      <c r="F165" s="265"/>
      <c r="G165" s="265"/>
      <c r="H165" s="265"/>
      <c r="I165" s="265"/>
      <c r="J165" s="265"/>
    </row>
    <row r="166" spans="1:10" ht="14.25" customHeight="1">
      <c r="A166" s="129"/>
      <c r="B166" s="139" t="s">
        <v>206</v>
      </c>
      <c r="C166" s="264" t="s">
        <v>271</v>
      </c>
      <c r="D166" s="264"/>
      <c r="E166" s="264"/>
      <c r="F166" s="264"/>
      <c r="G166" s="264"/>
      <c r="H166" s="264"/>
      <c r="I166" s="264"/>
      <c r="J166" s="264"/>
    </row>
    <row r="167" spans="1:10" ht="14.25" customHeight="1">
      <c r="A167" s="2"/>
      <c r="C167" s="264"/>
      <c r="D167" s="264"/>
      <c r="E167" s="264"/>
      <c r="F167" s="264"/>
      <c r="G167" s="264"/>
      <c r="H167" s="264"/>
      <c r="I167" s="264"/>
      <c r="J167" s="264"/>
    </row>
    <row r="168" spans="1:10" ht="14.25" customHeight="1">
      <c r="A168" s="2"/>
      <c r="B168" s="2"/>
      <c r="C168" s="264"/>
      <c r="D168" s="264"/>
      <c r="E168" s="264"/>
      <c r="F168" s="264"/>
      <c r="G168" s="264"/>
      <c r="H168" s="264"/>
      <c r="I168" s="264"/>
      <c r="J168" s="264"/>
    </row>
    <row r="169" spans="1:10" ht="14.25" customHeight="1">
      <c r="A169" s="129"/>
      <c r="B169" s="139" t="s">
        <v>208</v>
      </c>
      <c r="C169" s="264" t="s">
        <v>314</v>
      </c>
      <c r="D169" s="264"/>
      <c r="E169" s="264"/>
      <c r="F169" s="264"/>
      <c r="G169" s="264"/>
      <c r="H169" s="264"/>
      <c r="I169" s="264"/>
      <c r="J169" s="264"/>
    </row>
    <row r="170" spans="1:10" ht="14.25" customHeight="1">
      <c r="A170" s="129"/>
      <c r="B170" s="139" t="s">
        <v>210</v>
      </c>
      <c r="C170" s="265" t="s">
        <v>327</v>
      </c>
      <c r="D170" s="265"/>
      <c r="E170" s="265"/>
      <c r="F170" s="265"/>
      <c r="G170" s="265"/>
      <c r="H170" s="265"/>
      <c r="I170" s="265"/>
      <c r="J170" s="265"/>
    </row>
    <row r="171" spans="1:10" ht="14.25" customHeight="1">
      <c r="A171" s="129"/>
      <c r="B171" s="129"/>
      <c r="C171" s="265"/>
      <c r="D171" s="265"/>
      <c r="E171" s="265"/>
      <c r="F171" s="265"/>
      <c r="G171" s="265"/>
      <c r="H171" s="265"/>
      <c r="I171" s="265"/>
      <c r="J171" s="265"/>
    </row>
  </sheetData>
  <sheetProtection password="E7B6" sheet="1" formatCells="0" formatRows="0" insertRows="0"/>
  <mergeCells count="127">
    <mergeCell ref="D19:G20"/>
    <mergeCell ref="B11:J12"/>
    <mergeCell ref="A14:J14"/>
    <mergeCell ref="B15:J15"/>
    <mergeCell ref="D16:G16"/>
    <mergeCell ref="D17:G17"/>
    <mergeCell ref="D18:G18"/>
    <mergeCell ref="A3:J3"/>
    <mergeCell ref="C4:E4"/>
    <mergeCell ref="F4:J4"/>
    <mergeCell ref="C5:J5"/>
    <mergeCell ref="C6:J7"/>
    <mergeCell ref="A10:J10"/>
    <mergeCell ref="B8:J8"/>
    <mergeCell ref="D21:G21"/>
    <mergeCell ref="D23:I28"/>
    <mergeCell ref="D29:I30"/>
    <mergeCell ref="A32:J32"/>
    <mergeCell ref="B33:J33"/>
    <mergeCell ref="D35:F35"/>
    <mergeCell ref="G35:I35"/>
    <mergeCell ref="D36:F36"/>
    <mergeCell ref="G36:I36"/>
    <mergeCell ref="D37:F37"/>
    <mergeCell ref="G37:I37"/>
    <mergeCell ref="D38:F38"/>
    <mergeCell ref="G38:I38"/>
    <mergeCell ref="D39:F39"/>
    <mergeCell ref="G39:I39"/>
    <mergeCell ref="D40:F40"/>
    <mergeCell ref="G40:I40"/>
    <mergeCell ref="D41:F41"/>
    <mergeCell ref="G41:I41"/>
    <mergeCell ref="D42:F42"/>
    <mergeCell ref="G42:I42"/>
    <mergeCell ref="D43:F43"/>
    <mergeCell ref="G43:I43"/>
    <mergeCell ref="D44:F44"/>
    <mergeCell ref="G44:I44"/>
    <mergeCell ref="D45:F45"/>
    <mergeCell ref="G45:I45"/>
    <mergeCell ref="D46:F46"/>
    <mergeCell ref="G46:I46"/>
    <mergeCell ref="D47:F47"/>
    <mergeCell ref="G47:I47"/>
    <mergeCell ref="E48:I50"/>
    <mergeCell ref="E51:I52"/>
    <mergeCell ref="A54:J54"/>
    <mergeCell ref="C55:J55"/>
    <mergeCell ref="D56:J56"/>
    <mergeCell ref="C57:J57"/>
    <mergeCell ref="C58:J61"/>
    <mergeCell ref="C62:J62"/>
    <mergeCell ref="D63:J65"/>
    <mergeCell ref="C66:J66"/>
    <mergeCell ref="C67:J70"/>
    <mergeCell ref="C71:J71"/>
    <mergeCell ref="D72:J72"/>
    <mergeCell ref="D73:J73"/>
    <mergeCell ref="A75:J75"/>
    <mergeCell ref="B76:J76"/>
    <mergeCell ref="A78:J78"/>
    <mergeCell ref="B79:J80"/>
    <mergeCell ref="C81:J81"/>
    <mergeCell ref="C82:J82"/>
    <mergeCell ref="C83:J83"/>
    <mergeCell ref="C84:J84"/>
    <mergeCell ref="C85:J85"/>
    <mergeCell ref="C86:J86"/>
    <mergeCell ref="C87:J87"/>
    <mergeCell ref="A89:J89"/>
    <mergeCell ref="C90:J90"/>
    <mergeCell ref="D91:J92"/>
    <mergeCell ref="D93:J93"/>
    <mergeCell ref="D94:J95"/>
    <mergeCell ref="D96:J97"/>
    <mergeCell ref="D98:J98"/>
    <mergeCell ref="D99:J100"/>
    <mergeCell ref="D101:J101"/>
    <mergeCell ref="D102:J103"/>
    <mergeCell ref="D104:J105"/>
    <mergeCell ref="D106:J106"/>
    <mergeCell ref="C111:J111"/>
    <mergeCell ref="C112:J112"/>
    <mergeCell ref="C113:J113"/>
    <mergeCell ref="C114:J114"/>
    <mergeCell ref="D115:J115"/>
    <mergeCell ref="D107:J110"/>
    <mergeCell ref="D116:J116"/>
    <mergeCell ref="D117:J117"/>
    <mergeCell ref="A119:J119"/>
    <mergeCell ref="C120:J122"/>
    <mergeCell ref="D123:J123"/>
    <mergeCell ref="D124:J124"/>
    <mergeCell ref="D125:J125"/>
    <mergeCell ref="C126:J127"/>
    <mergeCell ref="C128:J128"/>
    <mergeCell ref="C129:J129"/>
    <mergeCell ref="A131:J131"/>
    <mergeCell ref="B132:J132"/>
    <mergeCell ref="A134:J134"/>
    <mergeCell ref="A138:J138"/>
    <mergeCell ref="C139:J140"/>
    <mergeCell ref="B135:J136"/>
    <mergeCell ref="C141:J142"/>
    <mergeCell ref="A153:J153"/>
    <mergeCell ref="D151:J151"/>
    <mergeCell ref="D145:J145"/>
    <mergeCell ref="D146:J146"/>
    <mergeCell ref="D147:J147"/>
    <mergeCell ref="B154:J154"/>
    <mergeCell ref="C155:J155"/>
    <mergeCell ref="D156:J156"/>
    <mergeCell ref="C165:J165"/>
    <mergeCell ref="D148:J148"/>
    <mergeCell ref="D149:J149"/>
    <mergeCell ref="D150:J150"/>
    <mergeCell ref="C143:J144"/>
    <mergeCell ref="C166:J168"/>
    <mergeCell ref="C160:J161"/>
    <mergeCell ref="C169:J169"/>
    <mergeCell ref="C170:J171"/>
    <mergeCell ref="D157:J157"/>
    <mergeCell ref="D158:J158"/>
    <mergeCell ref="C159:J159"/>
    <mergeCell ref="A163:J163"/>
    <mergeCell ref="C164:J164"/>
  </mergeCells>
  <printOptions/>
  <pageMargins left="0.65" right="0.36" top="0.4" bottom="0.89" header="0.27" footer="0.18"/>
  <pageSetup fitToHeight="10" horizontalDpi="600" verticalDpi="600" orientation="portrait" paperSize="9" scale="85" r:id="rId1"/>
  <rowBreaks count="2" manualBreakCount="2">
    <brk id="52" max="255" man="1"/>
    <brk id="118"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H88"/>
  <sheetViews>
    <sheetView view="pageBreakPreview" zoomScale="70" zoomScaleNormal="85" zoomScaleSheetLayoutView="70" zoomScalePageLayoutView="0" workbookViewId="0" topLeftCell="A1">
      <selection activeCell="A1" sqref="A1:H1"/>
    </sheetView>
  </sheetViews>
  <sheetFormatPr defaultColWidth="9.00390625" defaultRowHeight="13.5"/>
  <cols>
    <col min="1" max="1" width="9.75390625" style="110" customWidth="1"/>
    <col min="2" max="2" width="13.25390625" style="110" customWidth="1"/>
    <col min="3" max="3" width="39.75390625" style="110" customWidth="1"/>
    <col min="4" max="4" width="5.00390625" style="110" bestFit="1" customWidth="1"/>
    <col min="5" max="5" width="29.375" style="110" customWidth="1"/>
    <col min="6" max="6" width="31.625" style="110" customWidth="1"/>
    <col min="7" max="7" width="28.75390625" style="110" customWidth="1"/>
    <col min="8" max="8" width="5.875" style="110" customWidth="1"/>
    <col min="9" max="16384" width="9.00390625" style="110" customWidth="1"/>
  </cols>
  <sheetData>
    <row r="1" spans="1:8" ht="12">
      <c r="A1" s="346" t="s">
        <v>141</v>
      </c>
      <c r="B1" s="346"/>
      <c r="C1" s="346"/>
      <c r="D1" s="346"/>
      <c r="E1" s="346"/>
      <c r="F1" s="346"/>
      <c r="G1" s="346"/>
      <c r="H1" s="346"/>
    </row>
    <row r="2" spans="1:8" ht="12">
      <c r="A2" s="347" t="s">
        <v>76</v>
      </c>
      <c r="B2" s="347"/>
      <c r="C2" s="347"/>
      <c r="D2" s="347"/>
      <c r="E2" s="347"/>
      <c r="F2" s="347"/>
      <c r="G2" s="347"/>
      <c r="H2" s="347"/>
    </row>
    <row r="3" spans="1:8" ht="24">
      <c r="A3" s="111" t="s">
        <v>77</v>
      </c>
      <c r="B3" s="111" t="s">
        <v>94</v>
      </c>
      <c r="C3" s="111" t="s">
        <v>95</v>
      </c>
      <c r="D3" s="111" t="s">
        <v>78</v>
      </c>
      <c r="E3" s="111" t="s">
        <v>79</v>
      </c>
      <c r="F3" s="111" t="s">
        <v>96</v>
      </c>
      <c r="G3" s="111" t="s">
        <v>80</v>
      </c>
      <c r="H3" s="111" t="s">
        <v>81</v>
      </c>
    </row>
    <row r="4" spans="1:8" ht="42" customHeight="1">
      <c r="A4" s="112" t="s">
        <v>131</v>
      </c>
      <c r="B4" s="113"/>
      <c r="C4" s="114"/>
      <c r="D4" s="111" t="s">
        <v>82</v>
      </c>
      <c r="E4" s="115" t="s">
        <v>142</v>
      </c>
      <c r="F4" s="114"/>
      <c r="G4" s="113"/>
      <c r="H4" s="116"/>
    </row>
    <row r="5" spans="1:8" ht="15" customHeight="1">
      <c r="A5" s="283" t="s">
        <v>83</v>
      </c>
      <c r="B5" s="311" t="s">
        <v>84</v>
      </c>
      <c r="C5" s="333" t="str">
        <f>IF('入力シート'!C32="適用",'入力シート'!E32,"今回工事ではこの項目を適用しません。")</f>
        <v>今回工事ではこの項目を適用しません。</v>
      </c>
      <c r="D5" s="345" t="str">
        <f>IF('入力シート'!C32="適用","２号","不要")</f>
        <v>不要</v>
      </c>
      <c r="E5" s="325">
        <f>IF('入力シート'!C32="適用","本件工事の概略工程表及び工程管理に係る技術的所見を記入してください。指定の様式をそのまま使用するか、項目を必要に応じて追加して記入してもかまいませんが、A4片面2枚あるいはA3片面1枚までを限度とします。","")</f>
      </c>
      <c r="F5" s="343">
        <f>IF('入力シート'!C32="適用","不要","")</f>
      </c>
      <c r="G5" s="149">
        <f>IF('入力シート'!$C$32="適用","工程管理に対して、現場条件を踏まえて適切であり、重要な項目が網羅されている。","")</f>
      </c>
      <c r="H5" s="150">
        <f>IF('入力シート'!$C$32="適用",6,"")</f>
      </c>
    </row>
    <row r="6" spans="1:8" ht="15" customHeight="1">
      <c r="A6" s="284"/>
      <c r="B6" s="311"/>
      <c r="C6" s="334"/>
      <c r="D6" s="345"/>
      <c r="E6" s="326"/>
      <c r="F6" s="343"/>
      <c r="G6" s="151">
        <f>IF('入力シート'!$C$32="適用","工程管理に対して、重要な項目が概ね記載されている。","")</f>
      </c>
      <c r="H6" s="152">
        <f>IF('入力シート'!$C$32="適用",3,"")</f>
      </c>
    </row>
    <row r="7" spans="1:8" ht="15" customHeight="1">
      <c r="A7" s="284"/>
      <c r="B7" s="311"/>
      <c r="C7" s="334"/>
      <c r="D7" s="345"/>
      <c r="E7" s="326"/>
      <c r="F7" s="343"/>
      <c r="G7" s="151">
        <f>IF('入力シート'!$C$32="適用","工程管理に対して、重要な項目の記載が十分でなく、一般的な事項が記載されている。","")</f>
      </c>
      <c r="H7" s="152">
        <f>IF('入力シート'!$C$32="適用",0,"")</f>
      </c>
    </row>
    <row r="8" spans="1:8" ht="15" customHeight="1">
      <c r="A8" s="284"/>
      <c r="B8" s="311"/>
      <c r="C8" s="335"/>
      <c r="D8" s="345"/>
      <c r="E8" s="327"/>
      <c r="F8" s="343"/>
      <c r="G8" s="156">
        <f>IF('入力シート'!$C$32="適用","不適切である。","")</f>
      </c>
      <c r="H8" s="155">
        <f>IF('入力シート'!$C$32="適用","欠格","")</f>
      </c>
    </row>
    <row r="9" spans="1:8" ht="15" customHeight="1">
      <c r="A9" s="284"/>
      <c r="B9" s="311" t="s">
        <v>85</v>
      </c>
      <c r="C9" s="333" t="str">
        <f>IF('入力シート'!C33="適用",'入力シート'!E33,"今回工事ではこの項目を適用しません。")</f>
        <v>今回工事ではこの項目を適用しません。</v>
      </c>
      <c r="D9" s="345" t="str">
        <f>IF('入力シート'!C33="適用","３号","不要")</f>
        <v>不要</v>
      </c>
      <c r="E9" s="325">
        <f>IF('入力シート'!C33="適用","指定された品質管理上配慮すべき事項について、現場の状況を踏まえて、その対策及び技術的所見を記入してください。
指定の様式(A4片面)1枚とします。","")</f>
      </c>
      <c r="F9" s="343">
        <f>IF('入力シート'!C33="適用","不要","")</f>
      </c>
      <c r="G9" s="149">
        <f>IF('入力シート'!$C$33="適用","配慮すべき事項に対して、現場条件を踏まえて適切であり、重要な項目が網羅されている。","")</f>
      </c>
      <c r="H9" s="150">
        <f>IF('入力シート'!$C$33="適用",6,"")</f>
      </c>
    </row>
    <row r="10" spans="1:8" ht="15" customHeight="1">
      <c r="A10" s="284"/>
      <c r="B10" s="311"/>
      <c r="C10" s="334"/>
      <c r="D10" s="345"/>
      <c r="E10" s="326"/>
      <c r="F10" s="343"/>
      <c r="G10" s="151">
        <f>IF('入力シート'!$C$33="適用","配慮すべき事項に対して、重要な項目が概ね記載されている。","")</f>
      </c>
      <c r="H10" s="152">
        <f>IF('入力シート'!$C$33="適用",3,"")</f>
      </c>
    </row>
    <row r="11" spans="1:8" ht="15" customHeight="1">
      <c r="A11" s="284"/>
      <c r="B11" s="311"/>
      <c r="C11" s="334"/>
      <c r="D11" s="345"/>
      <c r="E11" s="326"/>
      <c r="F11" s="343"/>
      <c r="G11" s="151">
        <f>IF('入力シート'!$C$33="適用","配慮すべき事項に対して、重要な項目の記載が十分でなく、一般的な事項が記載されている。","")</f>
      </c>
      <c r="H11" s="152">
        <f>IF('入力シート'!$C$33="適用",0,"")</f>
      </c>
    </row>
    <row r="12" spans="1:8" ht="15" customHeight="1">
      <c r="A12" s="284"/>
      <c r="B12" s="311"/>
      <c r="C12" s="335"/>
      <c r="D12" s="345"/>
      <c r="E12" s="327"/>
      <c r="F12" s="343"/>
      <c r="G12" s="156">
        <f>IF('入力シート'!$C$33="適用","不適切である。","")</f>
      </c>
      <c r="H12" s="155">
        <f>IF('入力シート'!$C$33="適用","欠格","")</f>
      </c>
    </row>
    <row r="13" spans="1:8" ht="15" customHeight="1">
      <c r="A13" s="284"/>
      <c r="B13" s="311" t="s">
        <v>86</v>
      </c>
      <c r="C13" s="344" t="str">
        <f>IF('入力シート'!C34="適用",'入力シート'!E34,"今回工事ではこの項目を適用しません。")</f>
        <v>今回工事ではこの項目を適用しません。</v>
      </c>
      <c r="D13" s="345" t="str">
        <f>IF('入力シート'!C34="適用","４号","不要")</f>
        <v>不要</v>
      </c>
      <c r="E13" s="325">
        <f>IF('入力シート'!C34="適用","指定された施工上の課題について、その対策及び技術的所見を記入してください。
指定の様式(A4片面)1枚とします。","")</f>
      </c>
      <c r="F13" s="343">
        <f>IF('入力シート'!C34="適用","不要","")</f>
      </c>
      <c r="G13" s="149">
        <f>IF('入力シート'!$C$34="適用","課題に対して、現場条件を踏まえて適切であり、重要な項目が網羅されている。","")</f>
      </c>
      <c r="H13" s="150">
        <f>IF('入力シート'!$C$34="適用",6,"")</f>
      </c>
    </row>
    <row r="14" spans="1:8" ht="15" customHeight="1">
      <c r="A14" s="284"/>
      <c r="B14" s="311"/>
      <c r="C14" s="344"/>
      <c r="D14" s="345"/>
      <c r="E14" s="326"/>
      <c r="F14" s="343"/>
      <c r="G14" s="151">
        <f>IF('入力シート'!$C$34="適用","課題に対して、重要な項目が概ね記載されている。","")</f>
      </c>
      <c r="H14" s="152">
        <f>IF('入力シート'!$C$34="適用",3,"")</f>
      </c>
    </row>
    <row r="15" spans="1:8" ht="15" customHeight="1">
      <c r="A15" s="284"/>
      <c r="B15" s="311"/>
      <c r="C15" s="344"/>
      <c r="D15" s="345"/>
      <c r="E15" s="326"/>
      <c r="F15" s="343"/>
      <c r="G15" s="151">
        <f>IF('入力シート'!$C$34="適用","課題に対して、重要な項目の記載が十分でなく、一般的な事項が記載されている。","")</f>
      </c>
      <c r="H15" s="152">
        <f>IF('入力シート'!$C$34="適用",0,"")</f>
      </c>
    </row>
    <row r="16" spans="1:8" ht="15" customHeight="1">
      <c r="A16" s="284"/>
      <c r="B16" s="311"/>
      <c r="C16" s="344"/>
      <c r="D16" s="345"/>
      <c r="E16" s="327"/>
      <c r="F16" s="343"/>
      <c r="G16" s="156">
        <f>IF('入力シート'!$C$34="適用","不適切である。","")</f>
      </c>
      <c r="H16" s="155">
        <f>IF('入力シート'!$C$34="適用","欠格","")</f>
      </c>
    </row>
    <row r="17" spans="1:8" ht="40.5" customHeight="1">
      <c r="A17" s="284"/>
      <c r="B17" s="311" t="s">
        <v>87</v>
      </c>
      <c r="C17" s="344" t="str">
        <f>IF('入力シート'!C35="適用",'入力シート'!E35,"今回工事ではこの項目を適用しません。")</f>
        <v>工事期間中の周辺環境や埋設物等に関する施工上の配慮について</v>
      </c>
      <c r="D17" s="345" t="str">
        <f>IF('入力シート'!C35="適用","５号","不要")</f>
        <v>５号</v>
      </c>
      <c r="E17" s="325" t="str">
        <f>IF('入力シート'!C35="適用","指定された施工上配慮すべき事項について、その対策及び技術的所見を記入してください。
指定の様式(A4片面)1枚とします。","")</f>
        <v>指定された施工上配慮すべき事項について、その対策及び技術的所見を記入してください。
指定の様式(A4片面)1枚とします。</v>
      </c>
      <c r="F17" s="343" t="str">
        <f>IF('入力シート'!C35="適用","不要","")</f>
        <v>不要</v>
      </c>
      <c r="G17" s="149" t="str">
        <f>IF('入力シート'!$C$35="適用","配慮すべき事項に対して、現場条件を踏まえて適切であり、重要な項目が網羅されている。","")</f>
        <v>配慮すべき事項に対して、現場条件を踏まえて適切であり、重要な項目が網羅されている。</v>
      </c>
      <c r="H17" s="150">
        <f>IF('入力シート'!$C$35="適用",6,"")</f>
        <v>6</v>
      </c>
    </row>
    <row r="18" spans="1:8" ht="40.5" customHeight="1">
      <c r="A18" s="284"/>
      <c r="B18" s="311"/>
      <c r="C18" s="344"/>
      <c r="D18" s="345"/>
      <c r="E18" s="326"/>
      <c r="F18" s="343"/>
      <c r="G18" s="151" t="str">
        <f>IF('入力シート'!$C$35="適用","配慮すべき事項に対して、重要な項目が概ね記載されている。","")</f>
        <v>配慮すべき事項に対して、重要な項目が概ね記載されている。</v>
      </c>
      <c r="H18" s="152">
        <f>IF('入力シート'!$C$35="適用",3,"")</f>
        <v>3</v>
      </c>
    </row>
    <row r="19" spans="1:8" ht="40.5" customHeight="1">
      <c r="A19" s="284"/>
      <c r="B19" s="311"/>
      <c r="C19" s="344"/>
      <c r="D19" s="345"/>
      <c r="E19" s="326"/>
      <c r="F19" s="343"/>
      <c r="G19" s="151" t="str">
        <f>IF('入力シート'!$C$35="適用","配慮すべき事項に対して、重要な項目の記載が十分でなく、一般的な事項が記載されている。","")</f>
        <v>配慮すべき事項に対して、重要な項目の記載が十分でなく、一般的な事項が記載されている。</v>
      </c>
      <c r="H19" s="152">
        <f>IF('入力シート'!$C$35="適用",0,"")</f>
        <v>0</v>
      </c>
    </row>
    <row r="20" spans="1:8" ht="31.5" customHeight="1">
      <c r="A20" s="284"/>
      <c r="B20" s="311"/>
      <c r="C20" s="344"/>
      <c r="D20" s="345"/>
      <c r="E20" s="327"/>
      <c r="F20" s="343"/>
      <c r="G20" s="156" t="str">
        <f>IF('入力シート'!$C$35="適用","不適切である。","")</f>
        <v>不適切である。</v>
      </c>
      <c r="H20" s="155" t="str">
        <f>IF('入力シート'!$C$35="適用","欠格","")</f>
        <v>欠格</v>
      </c>
    </row>
    <row r="21" spans="1:8" ht="40.5" customHeight="1">
      <c r="A21" s="284"/>
      <c r="B21" s="311" t="s">
        <v>88</v>
      </c>
      <c r="C21" s="344" t="str">
        <f>IF('入力シート'!C36="適用",'入力シート'!E36,"今回工事ではこの項目を適用しません。")</f>
        <v>施工時の通行車両及び歩行者・学童への安全対策について</v>
      </c>
      <c r="D21" s="345" t="str">
        <f>IF('入力シート'!C36="適用","６号","不要")</f>
        <v>６号</v>
      </c>
      <c r="E21" s="325" t="str">
        <f>IF('入力シート'!C36="適用","指定された安全管理に留意すべき事項について、その対策及び技術的所見を記入してください。
指定の様式(A4片面)1枚とします。","")</f>
        <v>指定された安全管理に留意すべき事項について、その対策及び技術的所見を記入してください。
指定の様式(A4片面)1枚とします。</v>
      </c>
      <c r="F21" s="343" t="str">
        <f>IF('入力シート'!C36="適用","不要","")</f>
        <v>不要</v>
      </c>
      <c r="G21" s="149" t="str">
        <f>IF('入力シート'!$C$36="適用","留意すべき事項に対して、現場条件を踏まえて適切であり、重要な項目が網羅されている。","")</f>
        <v>留意すべき事項に対して、現場条件を踏まえて適切であり、重要な項目が網羅されている。</v>
      </c>
      <c r="H21" s="150">
        <f>IF('入力シート'!$C$36="適用",6,"")</f>
        <v>6</v>
      </c>
    </row>
    <row r="22" spans="1:8" ht="40.5" customHeight="1">
      <c r="A22" s="284"/>
      <c r="B22" s="311"/>
      <c r="C22" s="344"/>
      <c r="D22" s="345"/>
      <c r="E22" s="326"/>
      <c r="F22" s="343"/>
      <c r="G22" s="151" t="str">
        <f>IF('入力シート'!$C$36="適用","留意すべき事項に対して、重要な項目が概ね記載されている。","")</f>
        <v>留意すべき事項に対して、重要な項目が概ね記載されている。</v>
      </c>
      <c r="H22" s="152">
        <f>IF('入力シート'!$C$36="適用",3,"")</f>
        <v>3</v>
      </c>
    </row>
    <row r="23" spans="1:8" ht="40.5" customHeight="1">
      <c r="A23" s="284"/>
      <c r="B23" s="311"/>
      <c r="C23" s="344"/>
      <c r="D23" s="345"/>
      <c r="E23" s="326"/>
      <c r="F23" s="343"/>
      <c r="G23" s="151" t="str">
        <f>IF('入力シート'!$C$36="適用","留意すべき事項に対して、重要な項目の記載が十分でなく、一般的な事項が記載されている。","")</f>
        <v>留意すべき事項に対して、重要な項目の記載が十分でなく、一般的な事項が記載されている。</v>
      </c>
      <c r="H23" s="152">
        <f>IF('入力シート'!$C$36="適用",0,"")</f>
        <v>0</v>
      </c>
    </row>
    <row r="24" spans="1:8" ht="30.75" customHeight="1">
      <c r="A24" s="284"/>
      <c r="B24" s="311"/>
      <c r="C24" s="344"/>
      <c r="D24" s="345"/>
      <c r="E24" s="327"/>
      <c r="F24" s="343"/>
      <c r="G24" s="156" t="str">
        <f>IF('入力シート'!$C$36="適用","不適切である。","")</f>
        <v>不適切である。</v>
      </c>
      <c r="H24" s="155" t="str">
        <f>IF('入力シート'!$C$36="適用","欠格","")</f>
        <v>欠格</v>
      </c>
    </row>
    <row r="25" spans="1:8" ht="15" customHeight="1">
      <c r="A25" s="284"/>
      <c r="B25" s="311" t="s">
        <v>89</v>
      </c>
      <c r="C25" s="344" t="str">
        <f>IF('入力シート'!C37="適用",'入力シート'!E37,"今回工事ではこの項目を適用しません。")</f>
        <v>今回工事ではこの項目を適用しません。</v>
      </c>
      <c r="D25" s="345" t="str">
        <f>IF('入力シート'!C37="適用","７号","不要")</f>
        <v>不要</v>
      </c>
      <c r="E25" s="325">
        <f>IF('入力シート'!C37="適用","指定された環境負荷軽減に配慮すべき事項について、その対策及び技術的所見を記入してください。
指定の様式(A4片面)1枚とします。","")</f>
      </c>
      <c r="F25" s="343">
        <f>IF('入力シート'!C37="適用","不要","")</f>
      </c>
      <c r="G25" s="149">
        <f>IF('入力シート'!$C$37="適用","配慮すべき事項に対して、現場条件を踏まえて適切であり、重要な項目が網羅されている。","")</f>
      </c>
      <c r="H25" s="150">
        <f>IF('入力シート'!$C$37="適用",6,"")</f>
      </c>
    </row>
    <row r="26" spans="1:8" ht="15" customHeight="1">
      <c r="A26" s="284"/>
      <c r="B26" s="311"/>
      <c r="C26" s="344"/>
      <c r="D26" s="345"/>
      <c r="E26" s="326"/>
      <c r="F26" s="343"/>
      <c r="G26" s="151">
        <f>IF('入力シート'!$C$37="適用","配慮すべき事項に対して、重要な項目が概ね記載されている。","")</f>
      </c>
      <c r="H26" s="152">
        <f>IF('入力シート'!$C$37="適用",3,"")</f>
      </c>
    </row>
    <row r="27" spans="1:8" ht="15" customHeight="1">
      <c r="A27" s="284"/>
      <c r="B27" s="311"/>
      <c r="C27" s="344"/>
      <c r="D27" s="345"/>
      <c r="E27" s="326"/>
      <c r="F27" s="343"/>
      <c r="G27" s="151">
        <f>IF('入力シート'!$C$37="適用","配慮すべき事項に対して、重要な項目の記載が十分でなく、一般的な事項が記載されている。","")</f>
      </c>
      <c r="H27" s="152">
        <f>IF('入力シート'!$C$37="適用",0,"")</f>
      </c>
    </row>
    <row r="28" spans="1:8" ht="15" customHeight="1">
      <c r="A28" s="285"/>
      <c r="B28" s="311"/>
      <c r="C28" s="344"/>
      <c r="D28" s="345"/>
      <c r="E28" s="327"/>
      <c r="F28" s="343"/>
      <c r="G28" s="156">
        <f>IF('入力シート'!$C$37="適用","不適切である。","")</f>
      </c>
      <c r="H28" s="155">
        <f>IF('入力シート'!$C$37="適用","欠格","")</f>
      </c>
    </row>
    <row r="29" spans="1:8" ht="15" customHeight="1">
      <c r="A29" s="283" t="s">
        <v>132</v>
      </c>
      <c r="B29" s="333" t="s">
        <v>90</v>
      </c>
      <c r="C29" s="117" t="str">
        <f>IF('入力シート'!C38="適用","過去15年間の同種工事の施工実績（※1）","今回工事ではこの項目を適用しません。")</f>
        <v>今回工事ではこの項目を適用しません。</v>
      </c>
      <c r="D29" s="304" t="str">
        <f>IF('入力シート'!C38="適用","１号","不要")</f>
        <v>不要</v>
      </c>
      <c r="E29" s="336">
        <f>IF('入力シート'!C38="適用","平成12年4月1日以降に完成した同種工事の元請としての施工実績を１件記入してください。なお、本市発注工事（※2）での実績がある場合は、それを優先して記入してください。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f>
      </c>
      <c r="F29" s="119">
        <f>IF('入力シート'!C38="適用","施工実績を証明する書類","")</f>
      </c>
      <c r="G29" s="339">
        <f>IF('入力シート'!$C$38="適用","平成12年4月1日以降に完成した本市発注の同種工事の元請としての施工実績がある。","")</f>
      </c>
      <c r="H29" s="331">
        <f>IF('入力シート'!$C$38="適用",4,"")</f>
      </c>
    </row>
    <row r="30" spans="1:8" ht="15" customHeight="1">
      <c r="A30" s="284"/>
      <c r="B30" s="334"/>
      <c r="C30" s="284">
        <f>IF('入力シート'!C38="適用","同種工事："&amp;'入力シート'!E38,"")</f>
      </c>
      <c r="D30" s="305"/>
      <c r="E30" s="337"/>
      <c r="F30" s="284">
        <f>IF('入力シート'!C38="適用","(1)公共工事でコリンズ登録のある場合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30" s="340"/>
      <c r="H30" s="332"/>
    </row>
    <row r="31" spans="1:8" ht="15" customHeight="1">
      <c r="A31" s="284"/>
      <c r="B31" s="334"/>
      <c r="C31" s="284"/>
      <c r="D31" s="305"/>
      <c r="E31" s="337"/>
      <c r="F31" s="284"/>
      <c r="G31" s="151">
        <f>IF('入力シート'!$C$38="適用","平成12年4月1日以降に完成した本市発注以外の同種工事の元請としての施工実績がある。","")</f>
      </c>
      <c r="H31" s="152">
        <f>IF('入力シート'!$C$38="適用",2,"")</f>
      </c>
    </row>
    <row r="32" spans="1:8" ht="15" customHeight="1">
      <c r="A32" s="284"/>
      <c r="B32" s="335"/>
      <c r="C32" s="285"/>
      <c r="D32" s="306"/>
      <c r="E32" s="338"/>
      <c r="F32" s="285"/>
      <c r="G32" s="156">
        <f>IF('入力シート'!$C$38="適用","実績なし","")</f>
      </c>
      <c r="H32" s="155">
        <f>IF('入力シート'!$C$38="適用",0,"")</f>
      </c>
    </row>
    <row r="33" spans="1:8" ht="55.5" customHeight="1">
      <c r="A33" s="284"/>
      <c r="B33" s="311" t="s">
        <v>91</v>
      </c>
      <c r="C33" s="117" t="str">
        <f>IF('入力シート'!C39="適用","過去2年間の同一登録工種工事での工事成績評定点80点以上の回数（※3）","今回工事ではこの項目を適用しません。")</f>
        <v>過去2年間の同一登録工種工事での工事成績評定点80点以上の回数（※3）</v>
      </c>
      <c r="D33" s="304" t="str">
        <f>IF('入力シート'!C39="適用","１号","不要")</f>
        <v>１号</v>
      </c>
      <c r="E33" s="325" t="str">
        <f>IF('入力シート'!C39="適用","平成"&amp;'入力シート'!E58&amp;"年"&amp;'入力シート'!E59&amp;"月1日から、平成"&amp;'入力シート'!E61&amp;"年"&amp;'入力シート'!E62&amp;"月"&amp;'入力シート'!E63&amp;"日までに完成した本件工事と同一登録工種に係る本市発注工事（※2）の工事完成検査結果通知書の評定点が80点以上のものについて記入してください。また内容を証明するための右記資料を添付してください。","")</f>
        <v>平成25年8月1日から、平成27年7月31日までに完成した本件工事と同一登録工種に係る本市発注工事（※2）の工事完成検査結果通知書の評定点が80点以上のものについて記入してください。また内容を証明するための右記資料を添付してください。</v>
      </c>
      <c r="F33" s="328" t="str">
        <f>IF('入力シート'!C39="適用","工事完成検査結果通知書の写し","")</f>
        <v>工事完成検査結果通知書の写し</v>
      </c>
      <c r="G33" s="149" t="str">
        <f>IF('入力シート'!$C$39="適用","平成"&amp;'入力シート'!E58&amp;"年"&amp;'入力シート'!E59&amp;"月1日から、平成"&amp;'入力シート'!E61&amp;"年"&amp;'入力シート'!E62&amp;"月"&amp;'入力シート'!E63&amp;"日までに完成した本件工事と同一登録工種で評定点80点以上の本市発注工事が２件以上ある。","")</f>
        <v>平成25年8月1日から、平成27年7月31日までに完成した本件工事と同一登録工種で評定点80点以上の本市発注工事が２件以上ある。</v>
      </c>
      <c r="H33" s="150">
        <f>IF('入力シート'!$C$39="適用",4,"")</f>
        <v>4</v>
      </c>
    </row>
    <row r="34" spans="1:8" ht="57.75" customHeight="1">
      <c r="A34" s="284"/>
      <c r="B34" s="311"/>
      <c r="C34" s="174" t="str">
        <f>IF('入力シート'!C39="適用","同一登録工種："&amp;'入力シート'!E39,"")</f>
        <v>同一登録工種：ほ装</v>
      </c>
      <c r="D34" s="305"/>
      <c r="E34" s="326"/>
      <c r="F34" s="329"/>
      <c r="G34" s="151" t="str">
        <f>IF('入力シート'!$C$39="適用","平成"&amp;'入力シート'!E58&amp;"年"&amp;'入力シート'!E59&amp;"月1日から、平成"&amp;'入力シート'!E61&amp;"年"&amp;'入力シート'!E62&amp;"月"&amp;'入力シート'!E63&amp;"日までに完成した本件工事と同一登録工種で評定点80点以上の本市発注工事が１件ある。","")</f>
        <v>平成25年8月1日から、平成27年7月31日までに完成した本件工事と同一登録工種で評定点80点以上の本市発注工事が１件ある。</v>
      </c>
      <c r="H34" s="152">
        <f>IF('入力シート'!$C$39="適用",2,"")</f>
        <v>2</v>
      </c>
    </row>
    <row r="35" spans="1:8" ht="33.75" customHeight="1">
      <c r="A35" s="284"/>
      <c r="B35" s="311"/>
      <c r="C35" s="175" t="str">
        <f>IF('入力シート'!C39="適用","過去2年間：開札日の3ヶ月前の月末を最終日とし、その2年前の翌月1日を開始日とする期間","")</f>
        <v>過去2年間：開札日の3ヶ月前の月末を最終日とし、その2年前の翌月1日を開始日とする期間</v>
      </c>
      <c r="D35" s="306"/>
      <c r="E35" s="327"/>
      <c r="F35" s="330"/>
      <c r="G35" s="156" t="str">
        <f>IF('入力シート'!$C$39="適用","該当なし","")</f>
        <v>該当なし</v>
      </c>
      <c r="H35" s="155">
        <f>IF('入力シート'!$C$39="適用",0,"")</f>
        <v>0</v>
      </c>
    </row>
    <row r="36" spans="1:8" ht="53.25" customHeight="1">
      <c r="A36" s="284"/>
      <c r="B36" s="311" t="s">
        <v>162</v>
      </c>
      <c r="C36" s="117" t="str">
        <f>IF('入力シート'!C40="適用","過去5年間の優良工事施工会社表彰の回数（※3）","今回工事ではこの項目を適用しません。")</f>
        <v>過去5年間の優良工事施工会社表彰の回数（※3）</v>
      </c>
      <c r="D36" s="304" t="str">
        <f>IF('入力シート'!C40="適用","１号","不要")</f>
        <v>１号</v>
      </c>
      <c r="E36" s="325" t="str">
        <f>IF('入力シート'!C40="適用","平成22年度以降に、本件工事と同一部門で本市における優良工事施工会社表彰を受けている場合に記入してください。","")</f>
        <v>平成22年度以降に、本件工事と同一部門で本市における優良工事施工会社表彰を受けている場合に記入してください。</v>
      </c>
      <c r="F36" s="319" t="str">
        <f>IF('入力シート'!C40="適用","不要","")</f>
        <v>不要</v>
      </c>
      <c r="G36" s="149" t="str">
        <f>IF('入力シート'!$C$40="適用","平成22年度以降に、本件工事と同一部門で本市における優良工事施工会社表彰を２回以上受けている。","")</f>
        <v>平成22年度以降に、本件工事と同一部門で本市における優良工事施工会社表彰を２回以上受けている。</v>
      </c>
      <c r="H36" s="150">
        <f>IF('入力シート'!$C$40="適用",4,"")</f>
        <v>4</v>
      </c>
    </row>
    <row r="37" spans="1:8" ht="46.5" customHeight="1">
      <c r="A37" s="284"/>
      <c r="B37" s="311"/>
      <c r="C37" s="284" t="str">
        <f>IF('入力シート'!C40="適用","表彰部門："&amp;'入力シート'!E40,"")</f>
        <v>表彰部門：土木（土木・造園）</v>
      </c>
      <c r="D37" s="305"/>
      <c r="E37" s="326"/>
      <c r="F37" s="322"/>
      <c r="G37" s="151" t="str">
        <f>IF('入力シート'!$C$40="適用","平成22年度以降に、本件工事と同一部門で本市における優良工事施工会社表彰を１回受けている。","")</f>
        <v>平成22年度以降に、本件工事と同一部門で本市における優良工事施工会社表彰を１回受けている。</v>
      </c>
      <c r="H37" s="152">
        <f>IF('入力シート'!$C$40="適用",2,"")</f>
        <v>2</v>
      </c>
    </row>
    <row r="38" spans="1:8" ht="12">
      <c r="A38" s="284"/>
      <c r="B38" s="311"/>
      <c r="C38" s="285"/>
      <c r="D38" s="306"/>
      <c r="E38" s="327"/>
      <c r="F38" s="322"/>
      <c r="G38" s="156" t="str">
        <f>IF('入力シート'!$C$40="適用","該当なし","")</f>
        <v>該当なし</v>
      </c>
      <c r="H38" s="155">
        <f>IF('入力シート'!$C$40="適用",0,"")</f>
        <v>0</v>
      </c>
    </row>
    <row r="39" spans="1:8" ht="15" customHeight="1">
      <c r="A39" s="284"/>
      <c r="B39" s="333" t="s">
        <v>133</v>
      </c>
      <c r="C39" s="341" t="str">
        <f>IF('入力シート'!C41="適用","配置予定技術者（入札公告に定める技術者）が有する過去15年間の同種工事の施工経験（※1）","今回工事ではこの項目を適用しません。")</f>
        <v>今回工事ではこの項目を適用しません。</v>
      </c>
      <c r="D39" s="304" t="str">
        <f>IF('入力シート'!C41="適用","１号","不要")</f>
        <v>不要</v>
      </c>
      <c r="E39" s="336">
        <f>IF('入力シート'!C41="適用","配置予定技術者（入札公告に定める技術者（※6））が有する、平成12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
"&amp;""&amp;"
技術者氏名は「☆配置予定技術者氏名等記入欄」に１名のみ記入の上、技術者資格を証明する資料を添付してください。加点対象となる技術者がいない場合には、技術者氏名欄に「該当なし」と記載するか空欄のままにしてください。
"&amp;"
"&amp;"※必ず、工事名だけでなく、具体的評価項目を満たしていることを証明できる書類を添付してください。","")</f>
      </c>
      <c r="F39" s="121">
        <f>IF('入力シート'!C41="適用","施工経験を証明する書類","")</f>
      </c>
      <c r="G39" s="339">
        <f>IF('入力シート'!$C$41="適用","平成12年4月1日以降に完成した本市発注の同種工事の元請としての施工経験(主任技術者、監理技術者、現場代理人のうち、いずれかの経験)がある。","")</f>
      </c>
      <c r="H39" s="331">
        <f>IF('入力シート'!$C$41="適用",4,"")</f>
      </c>
    </row>
    <row r="40" spans="1:8" ht="15" customHeight="1">
      <c r="A40" s="284"/>
      <c r="B40" s="334"/>
      <c r="C40" s="342"/>
      <c r="D40" s="305"/>
      <c r="E40" s="337"/>
      <c r="F40" s="284">
        <f>IF('入力シート'!C41="適用","(1)公共工事でコリンズ登録のある場合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40" s="340"/>
      <c r="H40" s="332"/>
    </row>
    <row r="41" spans="1:8" ht="15" customHeight="1">
      <c r="A41" s="284"/>
      <c r="B41" s="334"/>
      <c r="C41" s="284">
        <f>IF('入力シート'!C41="適用","同種工事："&amp;'入力シート'!E41,"")</f>
      </c>
      <c r="D41" s="305"/>
      <c r="E41" s="337"/>
      <c r="F41" s="284"/>
      <c r="G41" s="151">
        <f>IF('入力シート'!$C$41="適用","平成12年4月1日以降に完成した本市発注以外の同種工事の元請としての施工経験(主任技術者、監理技術者、現場代理人のうち、いずれかの経験)がある。","")</f>
      </c>
      <c r="H41" s="152">
        <f>IF('入力シート'!$C$41="適用",2,"")</f>
      </c>
    </row>
    <row r="42" spans="1:8" ht="15" customHeight="1">
      <c r="A42" s="284"/>
      <c r="B42" s="334"/>
      <c r="C42" s="284"/>
      <c r="D42" s="305"/>
      <c r="E42" s="337"/>
      <c r="F42" s="218">
        <f>IF('入力シート'!C41="適用","技術者資格を証明する書類","")</f>
      </c>
      <c r="G42" s="323">
        <f>IF('入力シート'!$C$41="適用","該当なし","")</f>
      </c>
      <c r="H42" s="332">
        <f>IF('入力シート'!$C$41="適用",0,"")</f>
      </c>
    </row>
    <row r="43" spans="1:8" ht="15" customHeight="1">
      <c r="A43" s="284"/>
      <c r="B43" s="335"/>
      <c r="C43" s="285"/>
      <c r="D43" s="306"/>
      <c r="E43" s="338"/>
      <c r="F43" s="175">
        <f>IF('入力シート'!C41="適用","監理技術者資格者証の写し及び監理技術者講習修了証の写し。","")</f>
      </c>
      <c r="G43" s="324"/>
      <c r="H43" s="324"/>
    </row>
    <row r="44" spans="1:8" ht="15" customHeight="1">
      <c r="A44" s="284"/>
      <c r="B44" s="311" t="s">
        <v>134</v>
      </c>
      <c r="C44" s="311" t="str">
        <f>IF('入力シート'!C42="適用","配置予定技術者（入札公告に定める技術者）が有する資格","今回工事ではこの項目を適用しません。")</f>
        <v>今回工事ではこの項目を適用しません。</v>
      </c>
      <c r="D44" s="304" t="str">
        <f>IF('入力シート'!C42="適用","１号","不要")</f>
        <v>不要</v>
      </c>
      <c r="E44" s="302">
        <f>IF('入力シート'!C42="適用","配置予定技術者（入札公告に定める技術者（※6））が本件工事と同種の建設業に係る監理技術者資格者証を有している場合は「する」と記入した上で、「☆配置予定技術者氏名等記入欄」に氏名等を記入してください。加点対象となる技術者がいない場合には、「しない」と記載してください。","")</f>
      </c>
      <c r="F44" s="330">
        <f>IF('入力シート'!C42="適用","監理技術者資格者証及び監理技術者講習終了証の写し","")</f>
      </c>
      <c r="G44" s="149">
        <f>IF('入力シート'!$C$42="適用","監理技術者の配置を必要としない工事において、監理技術者資格者証を有する技術者を配置する。","")</f>
      </c>
      <c r="H44" s="150">
        <f>IF('入力シート'!$C$42="適用",4,"")</f>
      </c>
    </row>
    <row r="45" spans="1:8" ht="15" customHeight="1">
      <c r="A45" s="284"/>
      <c r="B45" s="311"/>
      <c r="C45" s="311"/>
      <c r="D45" s="306"/>
      <c r="E45" s="302"/>
      <c r="F45" s="303"/>
      <c r="G45" s="156">
        <f>IF('入力シート'!$C$42="適用","監理技術者の配置を必要としない工事において、監理技術者資格者証を有する技術者を配置しない。","")</f>
      </c>
      <c r="H45" s="155">
        <f>IF('入力シート'!$C$42="適用",0,"")</f>
      </c>
    </row>
    <row r="46" spans="1:8" ht="15" customHeight="1">
      <c r="A46" s="284"/>
      <c r="B46" s="311" t="s">
        <v>166</v>
      </c>
      <c r="C46" s="117" t="str">
        <f>IF('入力シート'!C43="適用","過去5年間の配置予定現場代理人の横浜市優良工事現場責任者表彰の有無","今回工事ではこの項目を適用しません。")</f>
        <v>今回工事ではこの項目を適用しません。</v>
      </c>
      <c r="D46" s="304" t="str">
        <f>IF('入力シート'!C43="適用","１号","不要")</f>
        <v>不要</v>
      </c>
      <c r="E46" s="302">
        <f>IF('入力シート'!C43="適用","平成22年度以降に、配置予定現場代理人（※6）が本件工事と同一部門で横浜市優良工事現場責任者表彰を受けている場合は「する」と記入した上で、「☆配置予定現場代理人氏名記入欄」に氏名を記入してください。加点対象となる現場代理人がいない場合には、「しない」と記載してください。1名のみ記載してください。","")</f>
      </c>
      <c r="F46" s="319">
        <f>IF('入力シート'!C43="適用","不要","")</f>
      </c>
      <c r="G46" s="149">
        <f>IF('入力シート'!$C$43="適用","平成22年度以降に、配置予定現場代理人が本件工事と同一部門で横浜市優良工事現場責任者表彰を受けている。","")</f>
      </c>
      <c r="H46" s="150">
        <f>IF('入力シート'!$C$43="適用",2,"")</f>
      </c>
    </row>
    <row r="47" spans="1:8" ht="15" customHeight="1">
      <c r="A47" s="284"/>
      <c r="B47" s="311"/>
      <c r="C47" s="284">
        <f>IF('入力シート'!C43="適用","表彰部門："&amp;'入力シート'!E43,"")</f>
      </c>
      <c r="D47" s="305"/>
      <c r="E47" s="302"/>
      <c r="F47" s="322"/>
      <c r="G47" s="323">
        <f>IF('入力シート'!$C$43="適用","受けていない。","")</f>
      </c>
      <c r="H47" s="332">
        <f>IF('入力シート'!$C$43="適用",0,"")</f>
      </c>
    </row>
    <row r="48" spans="1:8" ht="15" customHeight="1">
      <c r="A48" s="284"/>
      <c r="B48" s="311"/>
      <c r="C48" s="285"/>
      <c r="D48" s="306"/>
      <c r="E48" s="302"/>
      <c r="F48" s="320"/>
      <c r="G48" s="324"/>
      <c r="H48" s="324"/>
    </row>
    <row r="49" spans="1:8" ht="15" customHeight="1">
      <c r="A49" s="284"/>
      <c r="B49" s="292" t="s">
        <v>311</v>
      </c>
      <c r="C49" s="292" t="str">
        <f>IF('入力シート'!C44="適用","若手技術者の配置・専任指導技術者の実績（※6）","今回工事ではこの項目を適用しません。")</f>
        <v>今回工事ではこの項目を適用しません。</v>
      </c>
      <c r="D49" s="304" t="str">
        <f>IF('入力シート'!C44="適用","１号","不要")</f>
        <v>不要</v>
      </c>
      <c r="E49" s="294">
        <f>IF('入力シート'!C44="適用","入札公告で定める技術者に若手技術者を配置する場合は「する」と記入した上で、その氏名等を「☆配置予定技術者氏名等記入欄」に１名のみ記入し、証明する書類を添付してください。","")</f>
      </c>
      <c r="F49" s="310">
        <f>IF('入力シート'!C44="適用","監理技術者資格者証の写し及び監理技術者講習修了証の写し。","")</f>
      </c>
      <c r="G49" s="232">
        <f>IF('入力シート'!$C44="適用","入札公告で定める技術者に若手技術者を配置する。なお、専任指導技術者を追加配置する場合、以下①、②についても、該当する評価項目が「適用」である限りにおいて、評価できるものとします。","")</f>
      </c>
      <c r="H49" s="159">
        <f>IF('入力シート'!$C$44="適用",1,"")</f>
      </c>
    </row>
    <row r="50" spans="1:8" ht="15" customHeight="1">
      <c r="A50" s="284"/>
      <c r="B50" s="318"/>
      <c r="C50" s="318"/>
      <c r="D50" s="305"/>
      <c r="E50" s="295"/>
      <c r="F50" s="288"/>
      <c r="G50" s="166">
        <f>IF('入力シート'!$C44="適用","入札公告で定める技術者に若手技術者を配置しない。","")</f>
      </c>
      <c r="H50" s="161">
        <f>IF('入力シート'!$C$44="適用","0","")</f>
      </c>
    </row>
    <row r="51" spans="1:8" ht="15" customHeight="1">
      <c r="A51" s="284"/>
      <c r="B51" s="318"/>
      <c r="C51" s="146">
        <f>IF('入力シート'!C44="適用","若手技術者：入札公告で定める技術者で評価の基準日（入札期間の最終日）において満年齢40歳未満の者。","")</f>
      </c>
      <c r="D51" s="305"/>
      <c r="E51" s="296">
        <f>IF(AND('入力シート'!C44="適用",OR('入力シート'!C41="適用",'入力シート'!C42="適用",'入力シート'!C43="適用")),"専任指導技術者を追加配置する場合は、「する」と記入し、その技術者氏名を「☆専任指導技術者氏名記入欄」に記入してください。配置しない場合は「しない」と記入してください。
専任指導技術者を追加配置した場合は、その者の所有する資格・実績等を評価項目の「配置予定技術者の施工経験」、「配置予定技術者の資格」、「配置予定現場代理人の横浜市優良工事現場責任者表彰の実績」を評価対象とすることができます。(※9)","")</f>
      </c>
      <c r="F51" s="313">
        <f>IF(AND('入力シート'!C44="適用",OR('入力シート'!C41="適用",'入力シート'!C42="適用",'入力シート'!C43="適用")),"専任指導技術者の所有する実績等の申告に関しては、該当する評価項目の「添付資料」に従ってください。","")</f>
      </c>
      <c r="G51" s="144">
        <f>IF('入力シート'!$C44="適用","①評価項目「配置予定技術者の施工経験」・「配置予定技術者の資格」が「適用」であれば、専任指導技術者の所有する実績等でも評価できるものとします。（※9)","")</f>
      </c>
      <c r="H51" s="290">
        <f>IF('入力シート'!$C44="適用","該当する評価項目の配点による","")</f>
      </c>
    </row>
    <row r="52" spans="1:8" ht="15" customHeight="1">
      <c r="A52" s="284"/>
      <c r="B52" s="293"/>
      <c r="C52" s="147">
        <f>IF('入力シート'!C44="適用","専任指導技術者：若手技術者を指導補助できる経験豊富な者。入札公告で定める技術者と同じ要件を所有している必要はありません。（※8）","")</f>
      </c>
      <c r="D52" s="306"/>
      <c r="E52" s="295"/>
      <c r="F52" s="288"/>
      <c r="G52" s="142">
        <f>IF('入力シート'!$C44="適用","②評価項目「配置予定現場代理人の横浜市優良工事表彰現場責任者表彰の実績」が「適用」であれば、若手技術者が配置予定現場代理人と兼務の場合は専任指導技術者の所有する実績等でも評価できるものとします。（※9)","")</f>
      </c>
      <c r="H52" s="291"/>
    </row>
    <row r="53" spans="1:8" ht="36.75" customHeight="1">
      <c r="A53" s="284"/>
      <c r="B53" s="311" t="s">
        <v>92</v>
      </c>
      <c r="C53" s="311" t="str">
        <f>IF('入力シート'!C45="適用","品質管理マネジメントシステム(ISO9001)の取得の有無","今回工事ではこの項目を適用しません。")</f>
        <v>今回工事ではこの項目を適用しません。</v>
      </c>
      <c r="D53" s="304" t="str">
        <f>IF('入力シート'!C45="適用","１号","不要")</f>
        <v>不要</v>
      </c>
      <c r="E53" s="302">
        <f>IF('入力シート'!C45="適用","評価の基準日（入札期間の最終日）時点で有効なISO9001を横浜市内の事業所を含む範囲で登録している場合に記入してください。またその内容を証明するために右記資料を添付してください。","")</f>
      </c>
      <c r="F53" s="303">
        <f>IF('入力シート'!C45="適用","登録証の写し及び登録範囲が証明できる付属書等の写し","")</f>
      </c>
      <c r="G53" s="149">
        <f>IF('入力シート'!$C$45="適用","ISO9001を横浜市内の事業所を含む範囲で登録している。","")</f>
      </c>
      <c r="H53" s="150">
        <f>IF('入力シート'!$C$45="適用",2,"")</f>
      </c>
    </row>
    <row r="54" spans="1:8" ht="36.75" customHeight="1">
      <c r="A54" s="284"/>
      <c r="B54" s="311"/>
      <c r="C54" s="311"/>
      <c r="D54" s="306"/>
      <c r="E54" s="302"/>
      <c r="F54" s="303"/>
      <c r="G54" s="156">
        <f>IF('入力シート'!$C$45="適用","登録していない。","")</f>
      </c>
      <c r="H54" s="155">
        <f>IF('入力シート'!$C$45="適用",0,"")</f>
      </c>
    </row>
    <row r="55" spans="1:8" ht="29.25" customHeight="1">
      <c r="A55" s="284"/>
      <c r="B55" s="348" t="s">
        <v>304</v>
      </c>
      <c r="C55" s="292" t="str">
        <f>IF('入力シート'!C53="適用","個別に設定","今回工事ではこの項目を適用しません。")</f>
        <v>今回工事ではこの項目を適用しません。</v>
      </c>
      <c r="D55" s="321"/>
      <c r="E55" s="321"/>
      <c r="F55" s="321"/>
      <c r="G55" s="169"/>
      <c r="H55" s="157">
        <f>IF('入力シート'!$C$53="適用",1,"")</f>
      </c>
    </row>
    <row r="56" spans="1:8" ht="29.25" customHeight="1">
      <c r="A56" s="285"/>
      <c r="B56" s="349"/>
      <c r="C56" s="293"/>
      <c r="D56" s="321"/>
      <c r="E56" s="321"/>
      <c r="F56" s="321"/>
      <c r="G56" s="170"/>
      <c r="H56" s="161">
        <f>IF('入力シート'!$C$53="適用",0,"")</f>
      </c>
    </row>
    <row r="57" spans="1:8" ht="15" customHeight="1">
      <c r="A57" s="283" t="s">
        <v>143</v>
      </c>
      <c r="B57" s="311" t="s">
        <v>288</v>
      </c>
      <c r="C57" s="117" t="str">
        <f>IF('入力シート'!C46="適用","建設業の許可における主たる営業所の所在地と工事施工場所の位置関係","今回工事ではこの項目を適用しません。")</f>
        <v>今回工事ではこの項目を適用しません。</v>
      </c>
      <c r="D57" s="304" t="str">
        <f>IF('入力シート'!C46="適用","１号","不要")</f>
        <v>不要</v>
      </c>
      <c r="E57" s="302">
        <f>IF('入力シート'!C46="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f>
      </c>
      <c r="F57" s="303">
        <f>IF('入力シート'!C46="適用","主たる営業所の所在地を証明する書類（建設業の許可通知書の写し等）","")</f>
      </c>
      <c r="G57" s="149">
        <f>IF('入力シート'!$C$46="適用","工事施工場所と同一行政区内に建設業の許可における主たる営業所がある。","")</f>
      </c>
      <c r="H57" s="150">
        <f>IF('入力シート'!$C$46="適用",2,"")</f>
      </c>
    </row>
    <row r="58" spans="1:8" ht="15" customHeight="1">
      <c r="A58" s="284"/>
      <c r="B58" s="311"/>
      <c r="C58" s="120">
        <f>IF('入力シート'!C46="適用","本項目における工事施工場所："&amp;'入力シート'!E46,"")</f>
      </c>
      <c r="D58" s="306"/>
      <c r="E58" s="302"/>
      <c r="F58" s="303"/>
      <c r="G58" s="156">
        <f>IF('入力シート'!$C$46="適用","上記以外","")</f>
      </c>
      <c r="H58" s="155">
        <f>IF('入力シート'!$C$46="適用",0,"")</f>
      </c>
    </row>
    <row r="59" spans="1:8" ht="15" customHeight="1">
      <c r="A59" s="284"/>
      <c r="B59" s="311" t="s">
        <v>289</v>
      </c>
      <c r="C59" s="311" t="str">
        <f>IF('入力シート'!C47="適用","横浜市災害協力事業者名簿登載の有無","今回工事ではこの項目を適用しません。")</f>
        <v>今回工事ではこの項目を適用しません。</v>
      </c>
      <c r="D59" s="304" t="str">
        <f>IF('入力シート'!C47="適用","１号","不要")</f>
        <v>不要</v>
      </c>
      <c r="E59" s="302">
        <f>IF('入力シート'!C47="適用","平成26年度横浜市災害協力事業者名簿の登載の有無を記入してください。","")</f>
      </c>
      <c r="F59" s="319">
        <f>IF('入力シート'!C47="適用","不要","")</f>
      </c>
      <c r="G59" s="149">
        <f>IF('入力シート'!$C47="適用","平成26年度横浜市災害協力事業者名簿に登載がある。","")</f>
      </c>
      <c r="H59" s="150">
        <f>IF('入力シート'!$C47="適用",2,"")</f>
      </c>
    </row>
    <row r="60" spans="1:8" ht="15" customHeight="1">
      <c r="A60" s="284"/>
      <c r="B60" s="311"/>
      <c r="C60" s="311"/>
      <c r="D60" s="306"/>
      <c r="E60" s="302"/>
      <c r="F60" s="320"/>
      <c r="G60" s="156">
        <f>IF('入力シート'!$C47="適用","平成26年度横浜市災害協力事業者名簿に登載がない。","")</f>
      </c>
      <c r="H60" s="155">
        <f>IF('入力シート'!$C47="適用",0,"")</f>
      </c>
    </row>
    <row r="61" spans="1:8" ht="15" customHeight="1">
      <c r="A61" s="284"/>
      <c r="B61" s="311" t="s">
        <v>290</v>
      </c>
      <c r="C61" s="311" t="str">
        <f>IF('入力シート'!C48="適用","環境マネジメントシステム(ISO14001)の取得の有無","今回工事ではこの項目を適用しません。")</f>
        <v>今回工事ではこの項目を適用しません。</v>
      </c>
      <c r="D61" s="304" t="str">
        <f>IF('入力シート'!C48="適用","１号","不要")</f>
        <v>不要</v>
      </c>
      <c r="E61" s="302">
        <f>IF('入力シート'!C48="適用","評価の基準日（入札期間の最終日）時点で有効なISO14001を横浜市内の事業所を含む範囲で登録している場合に記入してください。またその内容を証明するために右記資料を添付してください。","")</f>
      </c>
      <c r="F61" s="303">
        <f>IF('入力シート'!C48="適用","登録証の写し及び登録範囲が証明できる付属書等の写し","")</f>
      </c>
      <c r="G61" s="149">
        <f>IF('入力シート'!$C$48="適用","ISO14001を横浜市内の事業所を含む範囲で登録している。","")</f>
      </c>
      <c r="H61" s="150">
        <f>IF('入力シート'!$C$48="適用",2,"")</f>
      </c>
    </row>
    <row r="62" spans="1:8" ht="15" customHeight="1">
      <c r="A62" s="284"/>
      <c r="B62" s="311"/>
      <c r="C62" s="311"/>
      <c r="D62" s="306"/>
      <c r="E62" s="302"/>
      <c r="F62" s="303"/>
      <c r="G62" s="156">
        <f>IF('入力シート'!$C$48="適用","登録していない。","")</f>
      </c>
      <c r="H62" s="155">
        <f>IF('入力シート'!$C$48="適用",0,"")</f>
      </c>
    </row>
    <row r="63" spans="1:8" ht="15" customHeight="1">
      <c r="A63" s="284"/>
      <c r="B63" s="292" t="s">
        <v>305</v>
      </c>
      <c r="C63" s="145" t="str">
        <f>IF('入力シート'!C49="適用","本工事における市内中小企業の活用状況（※7）","今回工事ではこの項目を適用しません。")</f>
        <v>今回工事ではこの項目を適用しません。</v>
      </c>
      <c r="D63" s="300" t="str">
        <f>IF('入力シート'!C49="適用","１号","不要")</f>
        <v>不要</v>
      </c>
      <c r="E63" s="294">
        <f>IF('入力シート'!C49="適用","本工事における下請負契約（一次）のうち、市内中小企業への発注割合の目標値を記入してください。なお、労務を伴うもののみを対象とします。","")</f>
      </c>
      <c r="F63" s="297">
        <f>IF('入力シート'!C49="適用","技術資料提出時には不要（工事完成時に発注割合を確認します）。","")</f>
      </c>
      <c r="G63" s="158">
        <f>IF('入力シート'!$C$49="適用","市内中小企業の活用目標値が"&amp;'入力シート'!$E$49&amp;"％以上である。","")</f>
      </c>
      <c r="H63" s="159">
        <f>IF('入力シート'!$C$49="適用",4,"")</f>
      </c>
    </row>
    <row r="64" spans="1:8" ht="15" customHeight="1">
      <c r="A64" s="284"/>
      <c r="B64" s="318"/>
      <c r="C64" s="318">
        <f>IF('入力シート'!C49="適用","市内中小企業：次の①及び②を同時に満たす企業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64" s="317"/>
      <c r="E64" s="296"/>
      <c r="F64" s="298"/>
      <c r="G64" s="153">
        <f>IF('入力シート'!$C$49="適用","市内中小企業の活用目標値が"&amp;'入力シート'!$E$50&amp;"％以上"&amp;'入力シート'!$E$49&amp;"％未満である。","")</f>
      </c>
      <c r="H64" s="154">
        <f>IF('入力シート'!$C$49="適用",2,"")</f>
      </c>
    </row>
    <row r="65" spans="1:8" ht="15" customHeight="1">
      <c r="A65" s="284"/>
      <c r="B65" s="293"/>
      <c r="C65" s="293"/>
      <c r="D65" s="301"/>
      <c r="E65" s="142">
        <f>IF('入力シート'!C49="適用","市内中小企業の活用目標値＝［市内中小企業への一次下請金額］÷［一次下請全体額］…小数点以下切捨て","")</f>
      </c>
      <c r="F65" s="299"/>
      <c r="G65" s="160">
        <f>IF('入力シート'!$C$49="適用","市内中小企業の活用目標値が"&amp;'入力シート'!$E$50&amp;"％未満である。又は無記入である。","")</f>
      </c>
      <c r="H65" s="161">
        <f>IF('入力シート'!$C$49="適用",0,"")</f>
      </c>
    </row>
    <row r="66" spans="1:8" ht="40.5" customHeight="1">
      <c r="A66" s="284"/>
      <c r="B66" s="292" t="s">
        <v>291</v>
      </c>
      <c r="C66" s="312" t="str">
        <f>IF('入力シート'!C51="適用","横浜型地域貢献企業の認定状況","今回工事ではこの項目を適用しません。")</f>
        <v>横浜型地域貢献企業の認定状況</v>
      </c>
      <c r="D66" s="300" t="str">
        <f>IF('入力シート'!C51="適用","１号","不要")</f>
        <v>１号</v>
      </c>
      <c r="E66" s="309" t="str">
        <f>IF('入力シート'!C51="適用","(公財)横浜企業経営支援財団の横浜型地域貢献企業の認定の有無を記入してください。","")</f>
        <v>(公財)横浜企業経営支援財団の横浜型地域貢献企業の認定の有無を記入してください。</v>
      </c>
      <c r="F66" s="288" t="str">
        <f>IF('入力シート'!C51="適用","入札期間の最終日時点で有効な「横浜型地域貢献企業」認定証の写し（認定証の交付を受ける前においては、横浜型地域貢献企業の認定審査結果に係る通知書の写しでも可）","")</f>
        <v>入札期間の最終日時点で有効な「横浜型地域貢献企業」認定証の写し（認定証の交付を受ける前においては、横浜型地域貢献企業の認定審査結果に係る通知書の写しでも可）</v>
      </c>
      <c r="G66" s="158" t="str">
        <f>IF('入力シート'!$C$51="適用","横浜型地域貢献企業に認定されている。","")</f>
        <v>横浜型地域貢献企業に認定されている。</v>
      </c>
      <c r="H66" s="159">
        <f>IF('入力シート'!$C$51="適用",1,"")</f>
        <v>1</v>
      </c>
    </row>
    <row r="67" spans="1:8" ht="40.5" customHeight="1">
      <c r="A67" s="284"/>
      <c r="B67" s="293"/>
      <c r="C67" s="312"/>
      <c r="D67" s="301"/>
      <c r="E67" s="309"/>
      <c r="F67" s="289"/>
      <c r="G67" s="160" t="str">
        <f>IF('入力シート'!$C$51="適用","認定されていない。","")</f>
        <v>認定されていない。</v>
      </c>
      <c r="H67" s="161">
        <f>IF('入力シート'!$C$51="適用",0,"")</f>
        <v>0</v>
      </c>
    </row>
    <row r="68" spans="1:8" ht="15" customHeight="1">
      <c r="A68" s="284"/>
      <c r="B68" s="292" t="s">
        <v>292</v>
      </c>
      <c r="C68" s="145" t="str">
        <f>IF('入力シート'!C52="適用","建設機械の保有状況","今回工事ではこの項目を適用しません。")</f>
        <v>今回工事ではこの項目を適用しません。</v>
      </c>
      <c r="D68" s="304" t="str">
        <f>IF('入力シート'!C52="適用","１号","不要")</f>
        <v>不要</v>
      </c>
      <c r="E68" s="294">
        <f>IF('入力シート'!C52="適用","評価の基準日（入札期間の最終日）時点で保有している建設機械を1台のみ記入してください。保有していない場合には、記入、添付共に不要です。","")</f>
      </c>
      <c r="F68" s="310">
        <f>IF('入力シート'!C52="適用","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f>
      </c>
      <c r="G68" s="294">
        <f>IF('入力シート'!$C$52="適用","所有している又は長期（1年以上）の賃貸借契約中である。","")</f>
      </c>
      <c r="H68" s="314">
        <f>IF('入力シート'!$C$52="適用",1,"")</f>
      </c>
    </row>
    <row r="69" spans="1:8" ht="15" customHeight="1">
      <c r="A69" s="284"/>
      <c r="B69" s="318"/>
      <c r="C69" s="146">
        <f>IF('入力シート'!C52="適用","評価対象とする建設機械：ブルドーザー、ドーザーショベル、掘削機、モーターグレーダー、トラッククレーン、クローラークレーン、油圧式クレーン、クレーン付きトラック、タイヤショベル、振動ローラ、大型ダンプ車","")</f>
      </c>
      <c r="D69" s="305"/>
      <c r="E69" s="296"/>
      <c r="F69" s="313"/>
      <c r="G69" s="316"/>
      <c r="H69" s="315"/>
    </row>
    <row r="70" spans="1:8" ht="15" customHeight="1">
      <c r="A70" s="284"/>
      <c r="B70" s="293"/>
      <c r="C70" s="147">
        <f>IF('入力シート'!C52="適用","大型ダンプ車は、車両総重量８ｔ以上又は最大積載量５ｔ以上で、「土砂等を運搬する大型自動車による交通事故の防止等に関する特別措置法」に基づく、建設業用としての表示番号の指定を受けているものに限ります。","")</f>
      </c>
      <c r="D70" s="306"/>
      <c r="E70" s="295"/>
      <c r="F70" s="288"/>
      <c r="G70" s="160">
        <f>IF('入力シート'!$C$52="適用","上記以外","")</f>
      </c>
      <c r="H70" s="161">
        <f>IF('入力シート'!$C$52="適用",0,"")</f>
      </c>
    </row>
    <row r="71" spans="1:8" ht="15" customHeight="1">
      <c r="A71" s="284"/>
      <c r="B71" s="292" t="s">
        <v>287</v>
      </c>
      <c r="C71" s="292" t="str">
        <f>IF('入力シート'!C54="適用","個別に設定","今回工事ではこの項目を適用しません。")</f>
        <v>今回工事ではこの項目を適用しません。</v>
      </c>
      <c r="D71" s="300"/>
      <c r="E71" s="350"/>
      <c r="F71" s="307"/>
      <c r="G71" s="162"/>
      <c r="H71" s="157">
        <f>IF('入力シート'!$C$54="適用",1,"")</f>
      </c>
    </row>
    <row r="72" spans="1:8" ht="15" customHeight="1">
      <c r="A72" s="285"/>
      <c r="B72" s="293"/>
      <c r="C72" s="293"/>
      <c r="D72" s="301"/>
      <c r="E72" s="351"/>
      <c r="F72" s="308"/>
      <c r="G72" s="163"/>
      <c r="H72" s="161">
        <f>IF('入力シート'!$C$54="適用",0,"")</f>
      </c>
    </row>
    <row r="73" spans="1:8" ht="12">
      <c r="A73" s="352" t="s">
        <v>93</v>
      </c>
      <c r="B73" s="352"/>
      <c r="C73" s="352"/>
      <c r="D73" s="352"/>
      <c r="E73" s="352"/>
      <c r="F73" s="352"/>
      <c r="G73" s="352"/>
      <c r="H73" s="118">
        <f>SUM(H5,H9,H13,H17,H21,H25,H29,H33,H36,H39,H44,H46,H53,H55,H57,H59,H61,H63,H66,H68,H49,H71)</f>
        <v>21</v>
      </c>
    </row>
    <row r="75" spans="1:8" s="126" customFormat="1" ht="18.75" customHeight="1">
      <c r="A75" s="143" t="s">
        <v>276</v>
      </c>
      <c r="B75" s="286" t="s">
        <v>277</v>
      </c>
      <c r="C75" s="286"/>
      <c r="D75" s="286"/>
      <c r="E75" s="286"/>
      <c r="F75" s="286"/>
      <c r="G75" s="286"/>
      <c r="H75" s="286"/>
    </row>
    <row r="76" spans="1:8" s="126" customFormat="1" ht="18.75" customHeight="1">
      <c r="A76" s="143" t="s">
        <v>199</v>
      </c>
      <c r="B76" s="287" t="s">
        <v>362</v>
      </c>
      <c r="C76" s="287"/>
      <c r="D76" s="287"/>
      <c r="E76" s="287"/>
      <c r="F76" s="287"/>
      <c r="G76" s="287"/>
      <c r="H76" s="287"/>
    </row>
    <row r="77" spans="1:8" s="126" customFormat="1" ht="18.75" customHeight="1">
      <c r="A77" s="143" t="s">
        <v>278</v>
      </c>
      <c r="B77" s="287" t="s">
        <v>279</v>
      </c>
      <c r="C77" s="287"/>
      <c r="D77" s="287"/>
      <c r="E77" s="287"/>
      <c r="F77" s="287"/>
      <c r="G77" s="287"/>
      <c r="H77" s="287"/>
    </row>
    <row r="78" spans="1:8" s="126" customFormat="1" ht="18.75" customHeight="1">
      <c r="A78" s="143" t="s">
        <v>280</v>
      </c>
      <c r="B78" s="286" t="s">
        <v>281</v>
      </c>
      <c r="C78" s="287"/>
      <c r="D78" s="287"/>
      <c r="E78" s="287"/>
      <c r="F78" s="287"/>
      <c r="G78" s="287"/>
      <c r="H78" s="287"/>
    </row>
    <row r="79" spans="1:8" s="126" customFormat="1" ht="18.75" customHeight="1">
      <c r="A79" s="143"/>
      <c r="B79" s="287"/>
      <c r="C79" s="287"/>
      <c r="D79" s="287"/>
      <c r="E79" s="287"/>
      <c r="F79" s="287"/>
      <c r="G79" s="287"/>
      <c r="H79" s="287"/>
    </row>
    <row r="80" spans="1:8" s="126" customFormat="1" ht="9.75" customHeight="1">
      <c r="A80" s="143"/>
      <c r="B80" s="287"/>
      <c r="C80" s="287"/>
      <c r="D80" s="287"/>
      <c r="E80" s="287"/>
      <c r="F80" s="287"/>
      <c r="G80" s="287"/>
      <c r="H80" s="287"/>
    </row>
    <row r="81" spans="1:8" s="126" customFormat="1" ht="18.75" customHeight="1">
      <c r="A81" s="143" t="s">
        <v>282</v>
      </c>
      <c r="B81" s="286" t="s">
        <v>310</v>
      </c>
      <c r="C81" s="286"/>
      <c r="D81" s="286"/>
      <c r="E81" s="286"/>
      <c r="F81" s="286"/>
      <c r="G81" s="286"/>
      <c r="H81" s="286"/>
    </row>
    <row r="82" spans="1:8" s="126" customFormat="1" ht="18.75" customHeight="1">
      <c r="A82" s="143" t="s">
        <v>283</v>
      </c>
      <c r="B82" s="286" t="s">
        <v>284</v>
      </c>
      <c r="C82" s="286"/>
      <c r="D82" s="286"/>
      <c r="E82" s="286"/>
      <c r="F82" s="286"/>
      <c r="G82" s="286"/>
      <c r="H82" s="286"/>
    </row>
    <row r="83" spans="1:8" ht="18.75" customHeight="1">
      <c r="A83" s="143" t="s">
        <v>285</v>
      </c>
      <c r="B83" s="286" t="s">
        <v>312</v>
      </c>
      <c r="C83" s="287"/>
      <c r="D83" s="287"/>
      <c r="E83" s="287"/>
      <c r="F83" s="287"/>
      <c r="G83" s="287"/>
      <c r="H83" s="287"/>
    </row>
    <row r="84" spans="1:8" ht="18.75" customHeight="1">
      <c r="A84" s="143"/>
      <c r="B84" s="287"/>
      <c r="C84" s="287"/>
      <c r="D84" s="287"/>
      <c r="E84" s="287"/>
      <c r="F84" s="287"/>
      <c r="G84" s="287"/>
      <c r="H84" s="287"/>
    </row>
    <row r="85" spans="1:8" ht="18.75" customHeight="1">
      <c r="A85" s="143" t="s">
        <v>307</v>
      </c>
      <c r="B85" s="286" t="s">
        <v>360</v>
      </c>
      <c r="C85" s="286"/>
      <c r="D85" s="286"/>
      <c r="E85" s="286"/>
      <c r="F85" s="286"/>
      <c r="G85" s="286"/>
      <c r="H85" s="286"/>
    </row>
    <row r="86" spans="1:8" ht="18.75" customHeight="1">
      <c r="A86" s="143"/>
      <c r="B86" s="286"/>
      <c r="C86" s="286"/>
      <c r="D86" s="286"/>
      <c r="E86" s="286"/>
      <c r="F86" s="286"/>
      <c r="G86" s="286"/>
      <c r="H86" s="286"/>
    </row>
    <row r="87" spans="1:8" ht="18.75" customHeight="1">
      <c r="A87" s="143"/>
      <c r="B87" s="286"/>
      <c r="C87" s="286"/>
      <c r="D87" s="286"/>
      <c r="E87" s="286"/>
      <c r="F87" s="286"/>
      <c r="G87" s="286"/>
      <c r="H87" s="286"/>
    </row>
    <row r="88" spans="1:8" ht="18.75" customHeight="1">
      <c r="A88" s="143" t="s">
        <v>309</v>
      </c>
      <c r="B88" s="286" t="s">
        <v>326</v>
      </c>
      <c r="C88" s="286"/>
      <c r="D88" s="286"/>
      <c r="E88" s="286"/>
      <c r="F88" s="286"/>
      <c r="G88" s="286"/>
      <c r="H88" s="286"/>
    </row>
  </sheetData>
  <sheetProtection password="E7B6" sheet="1" formatCells="0" formatRows="0" insertRows="0"/>
  <mergeCells count="136">
    <mergeCell ref="B83:H84"/>
    <mergeCell ref="B85:H87"/>
    <mergeCell ref="B55:B56"/>
    <mergeCell ref="C55:C56"/>
    <mergeCell ref="D55:D56"/>
    <mergeCell ref="E71:E72"/>
    <mergeCell ref="D66:D67"/>
    <mergeCell ref="B68:B70"/>
    <mergeCell ref="B81:H81"/>
    <mergeCell ref="A73:G73"/>
    <mergeCell ref="A1:H1"/>
    <mergeCell ref="A2:H2"/>
    <mergeCell ref="A5:A28"/>
    <mergeCell ref="B5:B8"/>
    <mergeCell ref="C5:C8"/>
    <mergeCell ref="D5:D8"/>
    <mergeCell ref="E5:E8"/>
    <mergeCell ref="F5:F8"/>
    <mergeCell ref="B9:B12"/>
    <mergeCell ref="C9:C12"/>
    <mergeCell ref="F21:F24"/>
    <mergeCell ref="D9:D12"/>
    <mergeCell ref="E9:E12"/>
    <mergeCell ref="F9:F12"/>
    <mergeCell ref="B13:B16"/>
    <mergeCell ref="C13:C16"/>
    <mergeCell ref="D13:D16"/>
    <mergeCell ref="E13:E16"/>
    <mergeCell ref="F13:F16"/>
    <mergeCell ref="E25:E28"/>
    <mergeCell ref="F17:F20"/>
    <mergeCell ref="B17:B20"/>
    <mergeCell ref="C17:C20"/>
    <mergeCell ref="D17:D20"/>
    <mergeCell ref="E17:E20"/>
    <mergeCell ref="B21:B24"/>
    <mergeCell ref="C21:C24"/>
    <mergeCell ref="D21:D24"/>
    <mergeCell ref="E21:E24"/>
    <mergeCell ref="H39:H40"/>
    <mergeCell ref="F25:F28"/>
    <mergeCell ref="C37:C38"/>
    <mergeCell ref="B36:B38"/>
    <mergeCell ref="D36:D38"/>
    <mergeCell ref="D44:D45"/>
    <mergeCell ref="E44:E45"/>
    <mergeCell ref="B25:B28"/>
    <mergeCell ref="C25:C28"/>
    <mergeCell ref="D25:D28"/>
    <mergeCell ref="B33:B35"/>
    <mergeCell ref="E39:E43"/>
    <mergeCell ref="G42:G43"/>
    <mergeCell ref="D33:D35"/>
    <mergeCell ref="H42:H43"/>
    <mergeCell ref="G39:G40"/>
    <mergeCell ref="E36:E38"/>
    <mergeCell ref="F36:F38"/>
    <mergeCell ref="B39:B43"/>
    <mergeCell ref="C39:C40"/>
    <mergeCell ref="H29:H30"/>
    <mergeCell ref="F30:F32"/>
    <mergeCell ref="F40:F41"/>
    <mergeCell ref="H47:H48"/>
    <mergeCell ref="F44:F45"/>
    <mergeCell ref="B29:B32"/>
    <mergeCell ref="D29:D32"/>
    <mergeCell ref="E29:E32"/>
    <mergeCell ref="G29:G30"/>
    <mergeCell ref="C30:C32"/>
    <mergeCell ref="E46:E48"/>
    <mergeCell ref="F46:F48"/>
    <mergeCell ref="G47:G48"/>
    <mergeCell ref="C47:C48"/>
    <mergeCell ref="E33:E35"/>
    <mergeCell ref="F33:F35"/>
    <mergeCell ref="D39:D43"/>
    <mergeCell ref="C41:C43"/>
    <mergeCell ref="B44:B45"/>
    <mergeCell ref="C44:C45"/>
    <mergeCell ref="B49:B52"/>
    <mergeCell ref="B53:B54"/>
    <mergeCell ref="C53:C54"/>
    <mergeCell ref="D53:D54"/>
    <mergeCell ref="C49:C50"/>
    <mergeCell ref="D49:D52"/>
    <mergeCell ref="B46:B48"/>
    <mergeCell ref="D46:D48"/>
    <mergeCell ref="F53:F54"/>
    <mergeCell ref="B78:H80"/>
    <mergeCell ref="E68:E70"/>
    <mergeCell ref="F68:F70"/>
    <mergeCell ref="B75:H75"/>
    <mergeCell ref="F55:F56"/>
    <mergeCell ref="E55:E56"/>
    <mergeCell ref="B59:B60"/>
    <mergeCell ref="B71:B72"/>
    <mergeCell ref="B63:B65"/>
    <mergeCell ref="A57:A72"/>
    <mergeCell ref="B61:B62"/>
    <mergeCell ref="E57:E58"/>
    <mergeCell ref="H68:H69"/>
    <mergeCell ref="G68:G69"/>
    <mergeCell ref="B57:B58"/>
    <mergeCell ref="D63:D65"/>
    <mergeCell ref="C64:C65"/>
    <mergeCell ref="D59:D60"/>
    <mergeCell ref="F59:F60"/>
    <mergeCell ref="F49:F50"/>
    <mergeCell ref="C61:C62"/>
    <mergeCell ref="D61:D62"/>
    <mergeCell ref="D57:D58"/>
    <mergeCell ref="C66:C67"/>
    <mergeCell ref="F51:F52"/>
    <mergeCell ref="F57:F58"/>
    <mergeCell ref="C59:C60"/>
    <mergeCell ref="E59:E60"/>
    <mergeCell ref="E53:E54"/>
    <mergeCell ref="F63:F65"/>
    <mergeCell ref="C71:C72"/>
    <mergeCell ref="D71:D72"/>
    <mergeCell ref="E63:E64"/>
    <mergeCell ref="E61:E62"/>
    <mergeCell ref="F61:F62"/>
    <mergeCell ref="D68:D70"/>
    <mergeCell ref="F71:F72"/>
    <mergeCell ref="E66:E67"/>
    <mergeCell ref="A29:A56"/>
    <mergeCell ref="B88:H88"/>
    <mergeCell ref="B76:H76"/>
    <mergeCell ref="B77:H77"/>
    <mergeCell ref="F66:F67"/>
    <mergeCell ref="H51:H52"/>
    <mergeCell ref="B82:H82"/>
    <mergeCell ref="B66:B67"/>
    <mergeCell ref="E49:E50"/>
    <mergeCell ref="E51:E52"/>
  </mergeCells>
  <printOptions/>
  <pageMargins left="0.48" right="0.21" top="0.3937007874015748" bottom="0.35433070866141736" header="0.2755905511811024" footer="0.2755905511811024"/>
  <pageSetup fitToHeight="0" fitToWidth="1" horizontalDpi="600" verticalDpi="600" orientation="landscape" paperSize="9" scale="86" r:id="rId1"/>
  <rowBreaks count="2" manualBreakCount="2">
    <brk id="28" max="7" man="1"/>
    <brk id="56" max="7" man="1"/>
  </rowBreaks>
</worksheet>
</file>

<file path=xl/worksheets/sheet5.xml><?xml version="1.0" encoding="utf-8"?>
<worksheet xmlns="http://schemas.openxmlformats.org/spreadsheetml/2006/main" xmlns:r="http://schemas.openxmlformats.org/officeDocument/2006/relationships">
  <dimension ref="A1:N102"/>
  <sheetViews>
    <sheetView view="pageBreakPreview" zoomScale="90" zoomScaleSheetLayoutView="90" zoomScalePageLayoutView="0" workbookViewId="0" topLeftCell="A1">
      <selection activeCell="A1" sqref="A1"/>
    </sheetView>
  </sheetViews>
  <sheetFormatPr defaultColWidth="9.00390625" defaultRowHeight="13.5"/>
  <cols>
    <col min="1" max="1" width="14.625" style="23" customWidth="1"/>
    <col min="2" max="2" width="7.00390625" style="23" customWidth="1"/>
    <col min="3" max="3" width="16.625" style="23" customWidth="1"/>
    <col min="4" max="4" width="11.625" style="23" customWidth="1"/>
    <col min="5" max="5" width="37.50390625" style="23" customWidth="1"/>
    <col min="6" max="6" width="37.125" style="23" customWidth="1"/>
    <col min="7" max="7" width="3.75390625" style="23" customWidth="1"/>
    <col min="8" max="16384" width="9.00390625" style="23" customWidth="1"/>
  </cols>
  <sheetData>
    <row r="1" ht="13.5">
      <c r="F1" s="24" t="s">
        <v>100</v>
      </c>
    </row>
    <row r="2" spans="1:6" ht="13.5">
      <c r="A2" s="23" t="s">
        <v>20</v>
      </c>
      <c r="F2" s="43" t="str">
        <f>'入力シート'!E6</f>
        <v>平成○○年○○月○○日</v>
      </c>
    </row>
    <row r="3" ht="13.5">
      <c r="A3" s="23" t="s">
        <v>62</v>
      </c>
    </row>
    <row r="4" ht="13.5">
      <c r="A4" s="23" t="s">
        <v>63</v>
      </c>
    </row>
    <row r="5" ht="9.75" customHeight="1"/>
    <row r="6" spans="4:6" ht="13.5">
      <c r="D6" s="383" t="s">
        <v>18</v>
      </c>
      <c r="E6" s="383"/>
      <c r="F6" s="23" t="str">
        <f>'入力シート'!E11</f>
        <v>○○・□□建設共同企業体</v>
      </c>
    </row>
    <row r="7" spans="4:6" ht="13.5">
      <c r="D7" s="383" t="s">
        <v>140</v>
      </c>
      <c r="E7" s="383"/>
      <c r="F7" s="97">
        <f>'入力シート'!E12</f>
        <v>56789</v>
      </c>
    </row>
    <row r="8" spans="4:6" ht="18" customHeight="1">
      <c r="D8" s="384" t="s">
        <v>112</v>
      </c>
      <c r="E8" s="25" t="s">
        <v>17</v>
      </c>
      <c r="F8" s="25" t="str">
        <f>'入力シート'!E9</f>
        <v>横浜市○区○○町○丁目○－○</v>
      </c>
    </row>
    <row r="9" spans="4:6" ht="18" customHeight="1">
      <c r="D9" s="384"/>
      <c r="E9" s="25" t="s">
        <v>16</v>
      </c>
      <c r="F9" s="25" t="str">
        <f>'入力シート'!E7</f>
        <v>株式会社○○○○○○</v>
      </c>
    </row>
    <row r="10" spans="4:6" ht="18" customHeight="1">
      <c r="D10" s="384"/>
      <c r="E10" s="25" t="s">
        <v>15</v>
      </c>
      <c r="F10" s="26" t="str">
        <f>'入力シート'!E10</f>
        <v>代表取締役　○○　○○</v>
      </c>
    </row>
    <row r="11" spans="4:6" ht="13.5">
      <c r="D11" s="384"/>
      <c r="E11" s="25" t="s">
        <v>37</v>
      </c>
      <c r="F11" s="97">
        <f>'入力シート'!E8</f>
        <v>12345</v>
      </c>
    </row>
    <row r="12" ht="8.25" customHeight="1"/>
    <row r="13" spans="1:6" ht="18" customHeight="1">
      <c r="A13" s="406" t="s">
        <v>130</v>
      </c>
      <c r="B13" s="406"/>
      <c r="C13" s="406"/>
      <c r="D13" s="406"/>
      <c r="E13" s="406"/>
      <c r="F13" s="406"/>
    </row>
    <row r="14" ht="7.5" customHeight="1"/>
    <row r="15" ht="13.5">
      <c r="A15" s="23" t="s">
        <v>113</v>
      </c>
    </row>
    <row r="16" spans="1:5" ht="13.5">
      <c r="A16" s="27"/>
      <c r="B16" s="25"/>
      <c r="C16" s="25"/>
      <c r="D16" s="25"/>
      <c r="E16" s="25"/>
    </row>
    <row r="17" spans="1:6" s="33" customFormat="1" ht="13.5">
      <c r="A17" s="30" t="s">
        <v>3</v>
      </c>
      <c r="B17" s="31" t="str">
        <f>'入力シート'!E19</f>
        <v>主要地方道環状２号線（駒岡・梶山地区）電線共同溝整備工事（その２）</v>
      </c>
      <c r="C17" s="31"/>
      <c r="D17" s="31"/>
      <c r="E17" s="32"/>
      <c r="F17" s="32"/>
    </row>
    <row r="18" spans="1:5" s="33" customFormat="1" ht="13.5">
      <c r="A18" s="34"/>
      <c r="B18" s="35"/>
      <c r="C18" s="34"/>
      <c r="D18" s="34"/>
      <c r="E18" s="35"/>
    </row>
    <row r="19" spans="1:6" s="33" customFormat="1" ht="16.5" customHeight="1">
      <c r="A19" s="377" t="s">
        <v>361</v>
      </c>
      <c r="B19" s="377"/>
      <c r="C19" s="377"/>
      <c r="D19" s="377"/>
      <c r="E19" s="377"/>
      <c r="F19" s="377"/>
    </row>
    <row r="20" spans="1:5" s="33" customFormat="1" ht="13.5">
      <c r="A20" s="354" t="s">
        <v>0</v>
      </c>
      <c r="B20" s="355"/>
      <c r="C20" s="355"/>
      <c r="D20" s="213" t="s">
        <v>111</v>
      </c>
      <c r="E20" s="214" t="s">
        <v>116</v>
      </c>
    </row>
    <row r="21" spans="1:5" s="33" customFormat="1" ht="22.5" customHeight="1">
      <c r="A21" s="353" t="s">
        <v>4</v>
      </c>
      <c r="B21" s="353"/>
      <c r="C21" s="353"/>
      <c r="D21" s="36" t="str">
        <f>'入力シート'!C32</f>
        <v>不適用</v>
      </c>
      <c r="E21" s="36" t="str">
        <f>IF('入力シート'!C32="適用","第２号","---")</f>
        <v>---</v>
      </c>
    </row>
    <row r="22" spans="1:5" s="33" customFormat="1" ht="22.5" customHeight="1">
      <c r="A22" s="353" t="s">
        <v>5</v>
      </c>
      <c r="B22" s="353"/>
      <c r="C22" s="353"/>
      <c r="D22" s="36" t="str">
        <f>'入力シート'!C33</f>
        <v>不適用</v>
      </c>
      <c r="E22" s="36" t="str">
        <f>IF('入力シート'!C33="適用","第３号","---")</f>
        <v>---</v>
      </c>
    </row>
    <row r="23" spans="1:5" s="33" customFormat="1" ht="22.5" customHeight="1">
      <c r="A23" s="353" t="s">
        <v>6</v>
      </c>
      <c r="B23" s="353"/>
      <c r="C23" s="353"/>
      <c r="D23" s="36" t="str">
        <f>'入力シート'!C34</f>
        <v>不適用</v>
      </c>
      <c r="E23" s="36" t="str">
        <f>IF('入力シート'!C34="適用","第４号","---")</f>
        <v>---</v>
      </c>
    </row>
    <row r="24" spans="1:5" s="33" customFormat="1" ht="22.5" customHeight="1">
      <c r="A24" s="353" t="s">
        <v>7</v>
      </c>
      <c r="B24" s="353"/>
      <c r="C24" s="353"/>
      <c r="D24" s="36" t="str">
        <f>'入力シート'!C35</f>
        <v>適用</v>
      </c>
      <c r="E24" s="36" t="str">
        <f>IF('入力シート'!C35="適用","第５号","---")</f>
        <v>第５号</v>
      </c>
    </row>
    <row r="25" spans="1:5" s="33" customFormat="1" ht="22.5" customHeight="1">
      <c r="A25" s="353" t="s">
        <v>8</v>
      </c>
      <c r="B25" s="353"/>
      <c r="C25" s="353"/>
      <c r="D25" s="36" t="str">
        <f>'入力シート'!C36</f>
        <v>適用</v>
      </c>
      <c r="E25" s="36" t="str">
        <f>IF('入力シート'!C36="適用","第６号","---")</f>
        <v>第６号</v>
      </c>
    </row>
    <row r="26" spans="1:5" s="33" customFormat="1" ht="22.5" customHeight="1">
      <c r="A26" s="353" t="s">
        <v>9</v>
      </c>
      <c r="B26" s="353"/>
      <c r="C26" s="353"/>
      <c r="D26" s="36" t="str">
        <f>'入力シート'!C37</f>
        <v>不適用</v>
      </c>
      <c r="E26" s="36" t="str">
        <f>IF('入力シート'!C37="適用","第７号","---")</f>
        <v>---</v>
      </c>
    </row>
    <row r="27" spans="1:4" s="33" customFormat="1" ht="3.75" customHeight="1">
      <c r="A27" s="37"/>
      <c r="B27" s="34"/>
      <c r="C27" s="34"/>
      <c r="D27" s="34"/>
    </row>
    <row r="28" spans="1:5" s="33" customFormat="1" ht="3.75" customHeight="1">
      <c r="A28" s="37"/>
      <c r="B28" s="34"/>
      <c r="C28" s="34"/>
      <c r="D28" s="34"/>
      <c r="E28" s="35"/>
    </row>
    <row r="29" spans="1:6" s="128" customFormat="1" ht="17.25" customHeight="1">
      <c r="A29" s="224"/>
      <c r="B29" s="224"/>
      <c r="C29" s="224"/>
      <c r="D29" s="224"/>
      <c r="E29" s="224"/>
      <c r="F29" s="224"/>
    </row>
    <row r="30" spans="1:6" s="128" customFormat="1" ht="15.75" customHeight="1">
      <c r="A30" s="377" t="s">
        <v>348</v>
      </c>
      <c r="B30" s="377"/>
      <c r="C30" s="377"/>
      <c r="D30" s="377"/>
      <c r="E30" s="377"/>
      <c r="F30" s="377"/>
    </row>
    <row r="31" spans="1:6" s="33" customFormat="1" ht="17.25" customHeight="1">
      <c r="A31" s="216" t="s">
        <v>0</v>
      </c>
      <c r="B31" s="217" t="s">
        <v>111</v>
      </c>
      <c r="C31" s="378" t="s">
        <v>114</v>
      </c>
      <c r="D31" s="378"/>
      <c r="E31" s="378"/>
      <c r="F31" s="215" t="s">
        <v>344</v>
      </c>
    </row>
    <row r="32" spans="1:6" s="33" customFormat="1" ht="27.75" customHeight="1">
      <c r="A32" s="397" t="s">
        <v>10</v>
      </c>
      <c r="B32" s="379" t="str">
        <f>'入力シート'!C38</f>
        <v>不適用</v>
      </c>
      <c r="C32" s="38">
        <f>IF('入力シート'!$C$38="適用","同種工事","")</f>
      </c>
      <c r="D32" s="364">
        <f>IF('入力シート'!$C$38="適用",'入力シート'!E38,"")</f>
      </c>
      <c r="E32" s="365"/>
      <c r="F32" s="222">
        <f>IF('入力シート'!$C$38="適用","変更不可","")</f>
      </c>
    </row>
    <row r="33" spans="1:6" s="33" customFormat="1" ht="22.5" customHeight="1">
      <c r="A33" s="407"/>
      <c r="B33" s="379"/>
      <c r="C33" s="38">
        <f>IF('入力シート'!$C$38="適用","工事名","")</f>
      </c>
      <c r="D33" s="373"/>
      <c r="E33" s="374"/>
      <c r="F33" s="394">
        <f>IF('入力シート'!$C$38="適用","添付資料欄には「同種工事」の施工実績を証明するために添付する資料名を記入してください。添付資料の内容と相違を生じないように工事名、契約金額を記入してください。","")</f>
      </c>
    </row>
    <row r="34" spans="1:6" s="33" customFormat="1" ht="22.5" customHeight="1">
      <c r="A34" s="407"/>
      <c r="B34" s="379"/>
      <c r="C34" s="197">
        <f>IF('入力シート'!$C$38="適用","契約金額(税込み)","")</f>
      </c>
      <c r="D34" s="373"/>
      <c r="E34" s="374"/>
      <c r="F34" s="395"/>
    </row>
    <row r="35" spans="1:6" s="33" customFormat="1" ht="33.75" customHeight="1">
      <c r="A35" s="398"/>
      <c r="B35" s="379"/>
      <c r="C35" s="38">
        <f>IF('入力シート'!$C$38="適用","添付資料","")</f>
      </c>
      <c r="D35" s="389"/>
      <c r="E35" s="390"/>
      <c r="F35" s="396"/>
    </row>
    <row r="36" spans="1:6" s="33" customFormat="1" ht="22.5" customHeight="1">
      <c r="A36" s="397" t="s">
        <v>75</v>
      </c>
      <c r="B36" s="380" t="str">
        <f>'入力シート'!C39</f>
        <v>適用</v>
      </c>
      <c r="C36" s="38" t="str">
        <f>IF('入力シート'!$C$39="適用","同一登録工種","")</f>
        <v>同一登録工種</v>
      </c>
      <c r="D36" s="364" t="str">
        <f>IF('入力シート'!$C$39="適用",'入力シート'!E39,"")</f>
        <v>ほ装</v>
      </c>
      <c r="E36" s="365"/>
      <c r="F36" s="222" t="str">
        <f>IF('入力シート'!$C$39="適用","変更不可","")</f>
        <v>変更不可</v>
      </c>
    </row>
    <row r="37" spans="1:6" s="33" customFormat="1" ht="23.25" customHeight="1">
      <c r="A37" s="407"/>
      <c r="B37" s="381"/>
      <c r="C37" s="196" t="str">
        <f>IF('入力シート'!$C$39="適用","評価申請（工事１）","")</f>
        <v>評価申請（工事１）</v>
      </c>
      <c r="D37" s="208"/>
      <c r="E37" s="387" t="str">
        <f>IF('入力シート'!$C$39="適用","［する、しない］　のどちらかを記入してください。工事件名は記入不要です。","")</f>
        <v>［する、しない］　のどちらかを記入してください。工事件名は記入不要です。</v>
      </c>
      <c r="F37" s="388"/>
    </row>
    <row r="38" spans="1:6" s="33" customFormat="1" ht="22.5" customHeight="1">
      <c r="A38" s="407"/>
      <c r="B38" s="381"/>
      <c r="C38" s="38" t="str">
        <f>IF('入力シート'!$C$39="適用","添付資料","")</f>
        <v>添付資料</v>
      </c>
      <c r="D38" s="366" t="str">
        <f>IF('入力シート'!$C$39="適用","工事１の工事完成検査結果通知書の写し","")</f>
        <v>工事１の工事完成検査結果通知書の写し</v>
      </c>
      <c r="E38" s="367"/>
      <c r="F38" s="222" t="str">
        <f>IF('入力シート'!$C$39="適用","変更不可","")</f>
        <v>変更不可</v>
      </c>
    </row>
    <row r="39" spans="1:6" s="33" customFormat="1" ht="21.75" customHeight="1">
      <c r="A39" s="407"/>
      <c r="B39" s="381"/>
      <c r="C39" s="196" t="str">
        <f>IF('入力シート'!$C$39="適用","評価申請（工事２）","")</f>
        <v>評価申請（工事２）</v>
      </c>
      <c r="D39" s="210"/>
      <c r="E39" s="393" t="str">
        <f>IF('入力シート'!$C$39="適用","［する、しない］　のどちらかを記入してください。工事件名は記入不要です。","")</f>
        <v>［する、しない］　のどちらかを記入してください。工事件名は記入不要です。</v>
      </c>
      <c r="F39" s="388"/>
    </row>
    <row r="40" spans="1:6" s="33" customFormat="1" ht="19.5" customHeight="1">
      <c r="A40" s="398"/>
      <c r="B40" s="382"/>
      <c r="C40" s="38" t="str">
        <f>IF('入力シート'!$C$39="適用","添付資料","")</f>
        <v>添付資料</v>
      </c>
      <c r="D40" s="366" t="str">
        <f>IF('入力シート'!$C$39="適用","工事２の工事完成検査結果通知書の写し","")</f>
        <v>工事２の工事完成検査結果通知書の写し</v>
      </c>
      <c r="E40" s="367"/>
      <c r="F40" s="222" t="str">
        <f>IF('入力シート'!$C$39="適用","変更不可","")</f>
        <v>変更不可</v>
      </c>
    </row>
    <row r="41" spans="1:6" s="33" customFormat="1" ht="22.5" customHeight="1">
      <c r="A41" s="397" t="s">
        <v>162</v>
      </c>
      <c r="B41" s="380" t="str">
        <f>'入力シート'!C40</f>
        <v>適用</v>
      </c>
      <c r="C41" s="38" t="str">
        <f>IF('入力シート'!$C$40="適用","部門","")</f>
        <v>部門</v>
      </c>
      <c r="D41" s="366" t="str">
        <f>IF('入力シート'!$C$40="適用",'入力シート'!E40,"")</f>
        <v>土木（土木・造園）</v>
      </c>
      <c r="E41" s="367"/>
      <c r="F41" s="222" t="str">
        <f>IF('入力シート'!$C$40="適用","変更不可","")</f>
        <v>変更不可</v>
      </c>
    </row>
    <row r="42" spans="1:6" s="33" customFormat="1" ht="22.5" customHeight="1">
      <c r="A42" s="407"/>
      <c r="B42" s="381"/>
      <c r="C42" s="385" t="str">
        <f>IF('入力シート'!$C$40="適用","表彰年度","")</f>
        <v>表彰年度</v>
      </c>
      <c r="D42" s="38" t="str">
        <f>IF('入力シート'!$C$40="適用","表彰１","")</f>
        <v>表彰１</v>
      </c>
      <c r="E42" s="211"/>
      <c r="F42" s="192"/>
    </row>
    <row r="43" spans="1:6" s="33" customFormat="1" ht="22.5" customHeight="1">
      <c r="A43" s="398"/>
      <c r="B43" s="382"/>
      <c r="C43" s="386"/>
      <c r="D43" s="38" t="str">
        <f>IF('入力シート'!$C$40="適用","表彰２","")</f>
        <v>表彰２</v>
      </c>
      <c r="E43" s="211"/>
      <c r="F43" s="193"/>
    </row>
    <row r="44" spans="1:6" s="33" customFormat="1" ht="27.75" customHeight="1">
      <c r="A44" s="397" t="s">
        <v>125</v>
      </c>
      <c r="B44" s="380" t="str">
        <f>'入力シート'!C41</f>
        <v>不適用</v>
      </c>
      <c r="C44" s="38">
        <f>IF('入力シート'!$C$41="適用","同種工事","")</f>
      </c>
      <c r="D44" s="364">
        <f>IF('入力シート'!$C$41="適用",'入力シート'!E41,"")</f>
      </c>
      <c r="E44" s="365"/>
      <c r="F44" s="225">
        <f>IF('入力シート'!$C$41="適用","変更不可","")</f>
      </c>
    </row>
    <row r="45" spans="1:6" s="33" customFormat="1" ht="27.75" customHeight="1">
      <c r="A45" s="407"/>
      <c r="B45" s="381"/>
      <c r="C45" s="38">
        <f>IF('入力シート'!$C$41="適用","技術者氏名","")</f>
      </c>
      <c r="D45" s="413">
        <f>C82</f>
        <v>0</v>
      </c>
      <c r="E45" s="414"/>
      <c r="F45" s="226">
        <f>IF('入力シート'!$C$41="適用","評価を希望する場合は「☆配置予定技術者氏名等記入欄」に氏名を記入してください。","")</f>
      </c>
    </row>
    <row r="46" spans="1:6" s="33" customFormat="1" ht="34.5" customHeight="1">
      <c r="A46" s="407"/>
      <c r="B46" s="381"/>
      <c r="C46" s="38">
        <f>IF('入力シート'!$C$41="適用","工事名","")</f>
      </c>
      <c r="D46" s="411"/>
      <c r="E46" s="412"/>
      <c r="F46" s="404">
        <f>IF('入力シート'!$C$41="適用","添付資料欄には「同種工事」の施工経験を証明するために添付する資料名を記入してください。添付資料の内容と相違を生じないように工事名、契約金額を記入してください。","")</f>
      </c>
    </row>
    <row r="47" spans="1:6" s="33" customFormat="1" ht="22.5" customHeight="1">
      <c r="A47" s="407"/>
      <c r="B47" s="381"/>
      <c r="C47" s="200">
        <f>IF('入力シート'!$C$41="適用","契約金額(税込み)","")</f>
      </c>
      <c r="D47" s="411"/>
      <c r="E47" s="412"/>
      <c r="F47" s="405"/>
    </row>
    <row r="48" spans="1:6" s="33" customFormat="1" ht="51.75" customHeight="1">
      <c r="A48" s="407"/>
      <c r="B48" s="381"/>
      <c r="C48" s="200">
        <f>IF('入力シート'!$C$41="適用","添付資料","")</f>
      </c>
      <c r="D48" s="411"/>
      <c r="E48" s="412"/>
      <c r="F48" s="220">
        <f>IF(AND('入力シート'!$C$41="適用",'入力シート'!$C$44="適用"),"専任指導技術者の所有する施工経験を記入することができます。その場合、「☆専任指導技術者氏名記入欄」に氏名を記入した上で、下欄に「する」と記入してください。","")</f>
      </c>
    </row>
    <row r="49" spans="1:6" s="33" customFormat="1" ht="51.75" customHeight="1">
      <c r="A49" s="407"/>
      <c r="B49" s="381"/>
      <c r="C49" s="176">
        <f>IF('入力シート'!$C$41="適用","専任指導技術者での評価","")</f>
      </c>
      <c r="D49" s="210"/>
      <c r="E49" s="368">
        <f>IF('入力シート'!$C$41="不適用","",IF(AND('入力シート'!$C$41="適用",'入力シート'!$C$44="適用"),"専任指導技術者の所有する施工経験での評価を申請［する、しない］を記入してください。「する」の場合でも若手技術者が入札公告で定める技術者の要件を満たしている必要があります。","評価項目「若手技術者の育成」が不適用なため、記入不要です。"))</f>
      </c>
      <c r="F49" s="369"/>
    </row>
    <row r="50" spans="1:6" s="33" customFormat="1" ht="40.5" customHeight="1">
      <c r="A50" s="398"/>
      <c r="B50" s="382"/>
      <c r="C50" s="221">
        <f>IF('入力シート'!$C$41="適用","専任指導技術者氏名","")</f>
      </c>
      <c r="D50" s="36">
        <f>IF('入力シート'!$C$41="適用",IF(D49="する",D63,""),"")</f>
      </c>
      <c r="E50" s="364">
        <f>IF(AND('入力シート'!$C$41="適用",'入力シート'!$C$44="適用"),"専任指導技術者の実績で評価を希望する場合は評価項目「若手技術者の育成」にて「専任指導技術者の追加配置」を「する」にしてください。","")</f>
      </c>
      <c r="F50" s="365"/>
    </row>
    <row r="51" spans="1:6" s="33" customFormat="1" ht="36" customHeight="1">
      <c r="A51" s="397" t="s">
        <v>129</v>
      </c>
      <c r="B51" s="380" t="str">
        <f>'入力シート'!C42</f>
        <v>不適用</v>
      </c>
      <c r="C51" s="199">
        <f>IF('入力シート'!$C$42="適用","主任技術者の配置が必要な工事に監理技術者を配置する","")</f>
      </c>
      <c r="D51" s="219"/>
      <c r="E51" s="375">
        <f>IF('入力シート'!$C$42="適用","［する、しない］　のどちらかを記入してください。「する」の場合、「☆配置予定技術者氏名等記入欄」にその者の氏名を記入してください。","")</f>
      </c>
      <c r="F51" s="376"/>
    </row>
    <row r="52" spans="1:6" s="33" customFormat="1" ht="36" customHeight="1">
      <c r="A52" s="407"/>
      <c r="B52" s="381"/>
      <c r="C52" s="176">
        <f>IF('入力シート'!$C$42="適用","技術者氏名","")</f>
      </c>
      <c r="D52" s="415">
        <f>IF('入力シート'!$C$42="適用",IF(D51="する",C82,""),"")</f>
      </c>
      <c r="E52" s="416"/>
      <c r="F52" s="227">
        <f>IF('入力シート'!$C$42="適用","評価を希望する場合は「☆配置予定技術者氏名等記入欄」に氏名を記入してください。","")</f>
      </c>
    </row>
    <row r="53" spans="1:6" s="33" customFormat="1" ht="21" customHeight="1">
      <c r="A53" s="398"/>
      <c r="B53" s="382"/>
      <c r="C53" s="38">
        <f>IF('入力シート'!$C$42="適用","添付資料","")</f>
      </c>
      <c r="D53" s="360">
        <f>IF('入力シート'!$C$42="適用","監理技術者証及び監理技術者講習修了証の写し","")</f>
      </c>
      <c r="E53" s="361"/>
      <c r="F53" s="222">
        <f>IF('入力シート'!$C$42="適用","変更不可","")</f>
      </c>
    </row>
    <row r="54" spans="1:6" s="33" customFormat="1" ht="15" customHeight="1">
      <c r="A54" s="408" t="s">
        <v>164</v>
      </c>
      <c r="B54" s="380" t="str">
        <f>'入力シート'!C43</f>
        <v>不適用</v>
      </c>
      <c r="C54" s="38">
        <f>IF('入力シート'!$C$43="適用","部門","")</f>
      </c>
      <c r="D54" s="360">
        <f>IF('入力シート'!$C$43="適用",'入力シート'!E43,"")</f>
      </c>
      <c r="E54" s="361"/>
      <c r="F54" s="222">
        <f>IF('入力シート'!$C$43="適用","変更不可","")</f>
      </c>
    </row>
    <row r="55" spans="1:6" s="33" customFormat="1" ht="23.25" customHeight="1">
      <c r="A55" s="409"/>
      <c r="B55" s="381"/>
      <c r="C55" s="38">
        <f>IF('入力シート'!$C$43="適用","表彰年度","")</f>
      </c>
      <c r="D55" s="207"/>
      <c r="E55" s="362"/>
      <c r="F55" s="363"/>
    </row>
    <row r="56" spans="1:6" s="33" customFormat="1" ht="21" customHeight="1">
      <c r="A56" s="409"/>
      <c r="B56" s="381"/>
      <c r="C56" s="397">
        <f>IF('入力シート'!$C$43="適用","現場代理人氏名","")</f>
      </c>
      <c r="D56" s="417">
        <f>IF('入力シート'!$C$43="適用",C93,"")</f>
      </c>
      <c r="E56" s="419">
        <f>IF('入力シート'!$C$43="適用","評価を希望する場合は「☆配置予定現場代理人氏名記入欄」に氏名を記入してください。","")</f>
      </c>
      <c r="F56" s="420"/>
    </row>
    <row r="57" spans="1:6" s="33" customFormat="1" ht="54.75" customHeight="1">
      <c r="A57" s="409"/>
      <c r="B57" s="381"/>
      <c r="C57" s="398"/>
      <c r="D57" s="418"/>
      <c r="E57" s="421">
        <f>IF(AND('入力シート'!$C$43="適用",'入力シート'!$C$44="適用"),"若手技術者が現場代理人を兼務する場合は、専任指導技術者の所有する表彰実績を記入することができます。その場合、「☆配置予定現場代理人氏名記入欄」に若手技術者氏名を記入した上で、下欄に「する」と記入してください。","")</f>
      </c>
      <c r="F57" s="422"/>
    </row>
    <row r="58" spans="1:6" s="33" customFormat="1" ht="30" customHeight="1">
      <c r="A58" s="409"/>
      <c r="B58" s="381"/>
      <c r="C58" s="176">
        <f>IF('入力シート'!$C$43="適用","専任指導技術者での評価","")</f>
      </c>
      <c r="D58" s="210"/>
      <c r="E58" s="370">
        <f>IF('入力シート'!$C$43="不適用","",IF(AND('入力シート'!$C$43="適用",'入力シート'!$C$44="適用"),"専任指導技術者の所有する表彰実績での評価を申請［する、しない］を記入してください。「する」の場合でも若手技術者が入札公告で定める技術者の要件を満たしている必要があります。","評価項目「若手技術者の育成」が不適用なため、記入不要です。"))</f>
      </c>
      <c r="F58" s="371"/>
    </row>
    <row r="59" spans="1:6" s="33" customFormat="1" ht="38.25" customHeight="1">
      <c r="A59" s="410"/>
      <c r="B59" s="382"/>
      <c r="C59" s="221">
        <f>IF('入力シート'!$C$43="適用","専任指導技術者氏名","")</f>
      </c>
      <c r="D59" s="36">
        <f>IF('入力シート'!$C$43="適用",IF(D58="する",D63,""),"")</f>
      </c>
      <c r="E59" s="364">
        <f>IF(AND('入力シート'!$C$43="適用",'入力シート'!$C$44="適用"),"専任指導技術者の実績で評価を希望する場合は評価項目「若手技術者の育成」にて「専任指導技術者の追加配置」を「する」にしてください。","")</f>
      </c>
      <c r="F59" s="365"/>
    </row>
    <row r="60" spans="1:6" s="128" customFormat="1" ht="36.75" customHeight="1">
      <c r="A60" s="408" t="s">
        <v>293</v>
      </c>
      <c r="B60" s="400" t="str">
        <f>'入力シート'!C44</f>
        <v>不適用</v>
      </c>
      <c r="C60" s="165">
        <f>IF('入力シート'!$C$44="適用","若手技術者の配置","")</f>
      </c>
      <c r="D60" s="208"/>
      <c r="E60" s="375">
        <f>IF('入力シート'!$C$44="適用","［する、しない］　のどちらかを記入してください。「する」の場合、「☆配置予定技術者氏名等記入欄」にその者の氏名等を記入してください(「若手技術者」の定義を必ずご確認ください）。","")</f>
      </c>
      <c r="F60" s="376"/>
    </row>
    <row r="61" spans="1:6" s="128" customFormat="1" ht="36.75" customHeight="1">
      <c r="A61" s="409"/>
      <c r="B61" s="401"/>
      <c r="C61" s="165">
        <f>IF('入力シート'!$C$44="適用","若手技術者氏名","")</f>
      </c>
      <c r="D61" s="423">
        <f>IF('入力シート'!$C$44="適用",IF(D60="する",C82,""),"")</f>
      </c>
      <c r="E61" s="423"/>
      <c r="F61" s="227">
        <f>IF('入力シート'!$C$44="適用","「☆配置予定技術者氏名等記入欄」に氏名を記入し条件が揃うと自動的に表示されます。","")</f>
      </c>
    </row>
    <row r="62" spans="1:6" s="128" customFormat="1" ht="36.75" customHeight="1">
      <c r="A62" s="409"/>
      <c r="B62" s="401"/>
      <c r="C62" s="165">
        <f>IF('入力シート'!$C$44="適用","専任指導技術者の追加配置","")</f>
      </c>
      <c r="D62" s="208"/>
      <c r="E62" s="375">
        <f>IF('入力シート'!$C$44="適用","［する、しない］　のどちらかを記入してください。「する」の場合、「☆専任指導技術者氏名等記入欄」にその者の氏名を記入してください。","")</f>
      </c>
      <c r="F62" s="376"/>
    </row>
    <row r="63" spans="1:6" s="128" customFormat="1" ht="35.25" customHeight="1">
      <c r="A63" s="410"/>
      <c r="B63" s="402"/>
      <c r="C63" s="229">
        <f>IF('入力シート'!$C$44="適用","専任指導技術者氏名","")</f>
      </c>
      <c r="D63" s="379">
        <f>IF('入力シート'!$C$44="適用",IF(AND(D60="する",D62="する"),C88,""),"")</f>
      </c>
      <c r="E63" s="379"/>
      <c r="F63" s="194">
        <f>IF('入力シート'!$C$44="適用","「☆専任指導技術者氏名記入欄」に氏名を記入し条件が揃うと自動的に表示されます。","")</f>
      </c>
    </row>
    <row r="64" spans="1:6" s="33" customFormat="1" ht="22.5" customHeight="1">
      <c r="A64" s="397" t="s">
        <v>126</v>
      </c>
      <c r="B64" s="380" t="str">
        <f>'入力シート'!C45</f>
        <v>不適用</v>
      </c>
      <c r="C64" s="187">
        <f>IF('入力シート'!$C$45="適用","ISO9001の登録","")</f>
      </c>
      <c r="D64" s="358"/>
      <c r="E64" s="359"/>
      <c r="F64" s="228">
        <f>IF('入力シート'!$C$45="適用","［有、無］　のどちらかを記入してください。","")</f>
      </c>
    </row>
    <row r="65" spans="1:6" s="33" customFormat="1" ht="31.5" customHeight="1">
      <c r="A65" s="398"/>
      <c r="B65" s="382"/>
      <c r="C65" s="176">
        <f>IF('入力シート'!$C$45="適用","添付書類","")</f>
      </c>
      <c r="D65" s="366">
        <f>IF('入力シート'!$C$45="適用","登録証の写し及び登録範囲が確認できる付属書等の写し","")</f>
      </c>
      <c r="E65" s="367"/>
      <c r="F65" s="222">
        <f>IF('入力シート'!$C$45="適用","変更不可","")</f>
      </c>
    </row>
    <row r="66" spans="1:6" s="33" customFormat="1" ht="31.5" customHeight="1">
      <c r="A66" s="408" t="s">
        <v>298</v>
      </c>
      <c r="B66" s="400" t="str">
        <f>'入力シート'!C46</f>
        <v>不適用</v>
      </c>
      <c r="C66" s="176">
        <f>IF('入力シート'!$C$46="適用","工事施工場所","")</f>
      </c>
      <c r="D66" s="364">
        <f>IF('入力シート'!$C$46="適用",'入力シート'!E46,"")</f>
      </c>
      <c r="E66" s="365"/>
      <c r="F66" s="222">
        <f>IF('入力シート'!$C$46="適用","変更不可","")</f>
      </c>
    </row>
    <row r="67" spans="1:6" s="33" customFormat="1" ht="31.5" customHeight="1">
      <c r="A67" s="409"/>
      <c r="B67" s="401"/>
      <c r="C67" s="165">
        <f>IF('入力シート'!$C$46="適用","主たる営業所の所在地","")</f>
      </c>
      <c r="D67" s="372"/>
      <c r="E67" s="372"/>
      <c r="F67" s="194"/>
    </row>
    <row r="68" spans="1:6" s="33" customFormat="1" ht="31.5" customHeight="1">
      <c r="A68" s="410"/>
      <c r="B68" s="402"/>
      <c r="C68" s="176">
        <f>IF('入力シート'!$C$46="適用","添付資料","")</f>
      </c>
      <c r="D68" s="372"/>
      <c r="E68" s="372"/>
      <c r="F68" s="194">
        <f>IF('入力シート'!$C$46="適用","添付する資料名を記入してください。","")</f>
      </c>
    </row>
    <row r="69" spans="1:6" s="33" customFormat="1" ht="36" customHeight="1">
      <c r="A69" s="148" t="s">
        <v>299</v>
      </c>
      <c r="B69" s="198" t="str">
        <f>'入力シート'!C47</f>
        <v>不適用</v>
      </c>
      <c r="C69" s="187">
        <f>IF('入力シート'!$C$47="適用","横浜市災害協力事業者名簿の登載","")</f>
      </c>
      <c r="D69" s="358"/>
      <c r="E69" s="359"/>
      <c r="F69" s="228">
        <f>IF('入力シート'!$C$47="適用","［有、無］　のどちらかを記入してください。","")</f>
      </c>
    </row>
    <row r="70" spans="1:6" s="33" customFormat="1" ht="31.5" customHeight="1">
      <c r="A70" s="408" t="s">
        <v>300</v>
      </c>
      <c r="B70" s="400" t="str">
        <f>'入力シート'!C48</f>
        <v>不適用</v>
      </c>
      <c r="C70" s="187">
        <f>IF('入力シート'!$C$48="適用","ISO14001の登録","")</f>
      </c>
      <c r="D70" s="358"/>
      <c r="E70" s="359"/>
      <c r="F70" s="228">
        <f>IF('入力シート'!$C$48="適用","［有、無］　のどちらかを記入してください。","")</f>
      </c>
    </row>
    <row r="71" spans="1:6" s="33" customFormat="1" ht="31.5" customHeight="1">
      <c r="A71" s="410"/>
      <c r="B71" s="402"/>
      <c r="C71" s="176">
        <f>IF('入力シート'!$C$48="適用","添付書類","")</f>
      </c>
      <c r="D71" s="366">
        <f>IF('入力シート'!$C$48="適用","登録証の写し及び登録範囲が確認できる付属書等の写し","")</f>
      </c>
      <c r="E71" s="367"/>
      <c r="F71" s="222">
        <f>IF('入力シート'!$C$48="適用","変更不可","")</f>
      </c>
    </row>
    <row r="72" spans="1:6" s="128" customFormat="1" ht="31.5" customHeight="1">
      <c r="A72" s="148" t="s">
        <v>301</v>
      </c>
      <c r="B72" s="198" t="str">
        <f>'入力シート'!C49</f>
        <v>不適用</v>
      </c>
      <c r="C72" s="148">
        <f>IF('入力シート'!$C$49="適用","市内中小企業の活用目標値(％)","")</f>
      </c>
      <c r="D72" s="373"/>
      <c r="E72" s="374"/>
      <c r="F72" s="194">
        <f>IF('入力シート'!$C$49="適用","目標値（％）を整数で記入してください。","")</f>
      </c>
    </row>
    <row r="73" spans="1:6" s="128" customFormat="1" ht="31.5" customHeight="1">
      <c r="A73" s="408" t="s">
        <v>302</v>
      </c>
      <c r="B73" s="400" t="str">
        <f>'入力シート'!C51</f>
        <v>適用</v>
      </c>
      <c r="C73" s="187" t="str">
        <f>IF('入力シート'!$C$51="適用","横浜型地域貢献企業の認定","")</f>
        <v>横浜型地域貢献企業の認定</v>
      </c>
      <c r="D73" s="358"/>
      <c r="E73" s="359"/>
      <c r="F73" s="228" t="str">
        <f>IF('入力シート'!$C$51="適用","［有、無］　のどちらかを記入してください。","")</f>
        <v>［有、無］　のどちらかを記入してください。</v>
      </c>
    </row>
    <row r="74" spans="1:6" s="128" customFormat="1" ht="31.5" customHeight="1">
      <c r="A74" s="410"/>
      <c r="B74" s="402"/>
      <c r="C74" s="165" t="str">
        <f>IF('入力シート'!$C$51="適用","添付書類","")</f>
        <v>添付書類</v>
      </c>
      <c r="D74" s="356" t="str">
        <f>IF('入力シート'!$C$51="適用","認定証の写し","")</f>
        <v>認定証の写し</v>
      </c>
      <c r="E74" s="357"/>
      <c r="F74" s="222" t="str">
        <f>IF('入力シート'!$C$51="適用","変更不可","")</f>
        <v>変更不可</v>
      </c>
    </row>
    <row r="75" spans="1:6" s="128" customFormat="1" ht="31.5" customHeight="1">
      <c r="A75" s="408" t="s">
        <v>303</v>
      </c>
      <c r="B75" s="400" t="str">
        <f>'入力シート'!C52</f>
        <v>不適用</v>
      </c>
      <c r="C75" s="165">
        <f>IF('入力シート'!$C$52="適用","保有する建設機械","")</f>
      </c>
      <c r="D75" s="372"/>
      <c r="E75" s="372"/>
      <c r="F75" s="195">
        <f>IF('入力シート'!$C$52="適用","1台のみ記入してください。","")</f>
      </c>
    </row>
    <row r="76" spans="1:6" s="128" customFormat="1" ht="31.5" customHeight="1">
      <c r="A76" s="409"/>
      <c r="B76" s="401"/>
      <c r="C76" s="408">
        <f>IF('入力シート'!$C$52="適用","添付書類","")</f>
      </c>
      <c r="D76" s="373"/>
      <c r="E76" s="374"/>
      <c r="F76" s="195">
        <f>IF('入力シート'!$C$52="適用","添付する資料名を記入してください。","")</f>
      </c>
    </row>
    <row r="77" spans="1:6" s="128" customFormat="1" ht="31.5" customHeight="1">
      <c r="A77" s="410"/>
      <c r="B77" s="402"/>
      <c r="C77" s="410"/>
      <c r="D77" s="356">
        <f>IF('入力シート'!$C$52="適用","当該建設機械の写真","")</f>
      </c>
      <c r="E77" s="357"/>
      <c r="F77" s="194">
        <f>IF('入力シート'!$C$52="適用","変更不可（上記資料に加え、必ず添付してください）。","")</f>
      </c>
    </row>
    <row r="78" s="33" customFormat="1" ht="9.75" customHeight="1"/>
    <row r="79" spans="1:13" s="128" customFormat="1" ht="15.75" customHeight="1">
      <c r="A79" s="377"/>
      <c r="B79" s="377"/>
      <c r="C79" s="377"/>
      <c r="D79" s="377"/>
      <c r="E79" s="377"/>
      <c r="F79" s="377"/>
      <c r="G79" s="188"/>
      <c r="H79" s="188"/>
      <c r="I79" s="188"/>
      <c r="J79" s="188"/>
      <c r="K79" s="188"/>
      <c r="L79" s="188"/>
      <c r="M79" s="188"/>
    </row>
    <row r="80" spans="1:13" s="128" customFormat="1" ht="15.75" customHeight="1">
      <c r="A80" s="34" t="s">
        <v>370</v>
      </c>
      <c r="B80" s="34"/>
      <c r="C80" s="34"/>
      <c r="D80" s="34"/>
      <c r="E80" s="34"/>
      <c r="F80" s="34"/>
      <c r="G80" s="188"/>
      <c r="H80" s="188"/>
      <c r="I80" s="188"/>
      <c r="J80" s="188"/>
      <c r="K80" s="188"/>
      <c r="L80" s="188"/>
      <c r="M80" s="188"/>
    </row>
    <row r="81" spans="1:6" s="128" customFormat="1" ht="17.25" customHeight="1">
      <c r="A81" s="399" t="s">
        <v>357</v>
      </c>
      <c r="B81" s="378"/>
      <c r="C81" s="378"/>
      <c r="D81" s="378"/>
      <c r="E81" s="378"/>
      <c r="F81" s="230" t="s">
        <v>344</v>
      </c>
    </row>
    <row r="82" spans="1:6" s="128" customFormat="1" ht="21" customHeight="1">
      <c r="A82" s="391" t="s">
        <v>345</v>
      </c>
      <c r="B82" s="392"/>
      <c r="C82" s="372"/>
      <c r="D82" s="372"/>
      <c r="E82" s="372"/>
      <c r="F82" s="223" t="str">
        <f>IF(OR('入力シート'!C41="適用",'入力シート'!C42="適用",'入力シート'!C44="適用"),"評価を希望しない場合は記入不要です。","記入不要")</f>
        <v>記入不要</v>
      </c>
    </row>
    <row r="83" spans="1:7" s="128" customFormat="1" ht="21" customHeight="1">
      <c r="A83" s="379" t="s">
        <v>356</v>
      </c>
      <c r="B83" s="379"/>
      <c r="C83" s="403">
        <f>IF(OR('入力シート'!C41="適用",'入力シート'!C42="適用",'入力シート'!C44="適用"),"監理技術者資格者証の写し及び監理技術者講習終了証の写し","")</f>
      </c>
      <c r="D83" s="403"/>
      <c r="E83" s="403"/>
      <c r="F83" s="231">
        <f>IF(OR('入力シート'!C41="適用",'入力シート'!C42="適用",'入力シート'!C44="適用"),"変更不可","")</f>
      </c>
      <c r="G83" s="209"/>
    </row>
    <row r="84" spans="1:6" s="128" customFormat="1" ht="4.5" customHeight="1">
      <c r="A84" s="189"/>
      <c r="B84" s="189"/>
      <c r="C84" s="190"/>
      <c r="D84" s="190"/>
      <c r="E84" s="190"/>
      <c r="F84" s="191"/>
    </row>
    <row r="85" spans="1:13" s="128" customFormat="1" ht="15.75" customHeight="1">
      <c r="A85" s="34"/>
      <c r="B85" s="190"/>
      <c r="C85" s="190"/>
      <c r="D85" s="190"/>
      <c r="E85" s="190"/>
      <c r="F85" s="190"/>
      <c r="G85" s="188"/>
      <c r="H85" s="188"/>
      <c r="I85" s="188"/>
      <c r="J85" s="188"/>
      <c r="K85" s="188"/>
      <c r="L85" s="188"/>
      <c r="M85" s="188"/>
    </row>
    <row r="86" spans="1:13" s="128" customFormat="1" ht="15.75" customHeight="1">
      <c r="A86" s="34" t="s">
        <v>371</v>
      </c>
      <c r="B86" s="190"/>
      <c r="C86" s="190"/>
      <c r="D86" s="190"/>
      <c r="E86" s="190"/>
      <c r="F86" s="190"/>
      <c r="G86" s="188"/>
      <c r="H86" s="188"/>
      <c r="I86" s="188"/>
      <c r="J86" s="188"/>
      <c r="K86" s="188"/>
      <c r="L86" s="188"/>
      <c r="M86" s="188"/>
    </row>
    <row r="87" spans="1:13" s="128" customFormat="1" ht="15.75" customHeight="1">
      <c r="A87" s="399" t="s">
        <v>346</v>
      </c>
      <c r="B87" s="378"/>
      <c r="C87" s="378"/>
      <c r="D87" s="378"/>
      <c r="E87" s="378"/>
      <c r="F87" s="230" t="s">
        <v>344</v>
      </c>
      <c r="G87" s="188"/>
      <c r="H87" s="188"/>
      <c r="I87" s="188"/>
      <c r="J87" s="188"/>
      <c r="K87" s="188"/>
      <c r="L87" s="188"/>
      <c r="M87" s="188"/>
    </row>
    <row r="88" spans="1:6" s="128" customFormat="1" ht="24" customHeight="1">
      <c r="A88" s="391" t="s">
        <v>345</v>
      </c>
      <c r="B88" s="392"/>
      <c r="C88" s="372"/>
      <c r="D88" s="372"/>
      <c r="E88" s="372"/>
      <c r="F88" s="231" t="str">
        <f>IF('入力シート'!C44="適用","評価を希望しない場合は記入不要です。","記入不要")</f>
        <v>記入不要</v>
      </c>
    </row>
    <row r="89" spans="1:6" s="128" customFormat="1" ht="9" customHeight="1">
      <c r="A89" s="224"/>
      <c r="B89" s="224"/>
      <c r="C89" s="224"/>
      <c r="D89" s="224"/>
      <c r="E89" s="224"/>
      <c r="F89" s="224"/>
    </row>
    <row r="90" spans="1:13" s="128" customFormat="1" ht="15.75" customHeight="1">
      <c r="A90" s="377"/>
      <c r="B90" s="377"/>
      <c r="C90" s="377"/>
      <c r="D90" s="377"/>
      <c r="E90" s="377"/>
      <c r="F90" s="377"/>
      <c r="G90" s="188"/>
      <c r="H90" s="188"/>
      <c r="I90" s="188"/>
      <c r="J90" s="188"/>
      <c r="K90" s="188"/>
      <c r="L90" s="188"/>
      <c r="M90" s="188"/>
    </row>
    <row r="91" spans="1:13" s="128" customFormat="1" ht="15.75" customHeight="1">
      <c r="A91" s="34" t="s">
        <v>376</v>
      </c>
      <c r="B91" s="34"/>
      <c r="C91" s="34"/>
      <c r="D91" s="34"/>
      <c r="E91" s="34"/>
      <c r="F91" s="34"/>
      <c r="G91" s="188"/>
      <c r="H91" s="188"/>
      <c r="I91" s="188"/>
      <c r="J91" s="188"/>
      <c r="K91" s="188"/>
      <c r="L91" s="188"/>
      <c r="M91" s="188"/>
    </row>
    <row r="92" spans="1:13" s="128" customFormat="1" ht="15.75" customHeight="1">
      <c r="A92" s="399" t="s">
        <v>347</v>
      </c>
      <c r="B92" s="378"/>
      <c r="C92" s="378"/>
      <c r="D92" s="378"/>
      <c r="E92" s="378"/>
      <c r="F92" s="230" t="s">
        <v>344</v>
      </c>
      <c r="G92" s="188"/>
      <c r="H92" s="188"/>
      <c r="I92" s="188"/>
      <c r="J92" s="188"/>
      <c r="K92" s="188"/>
      <c r="L92" s="188"/>
      <c r="M92" s="188"/>
    </row>
    <row r="93" spans="1:6" s="128" customFormat="1" ht="23.25" customHeight="1">
      <c r="A93" s="391" t="s">
        <v>345</v>
      </c>
      <c r="B93" s="392"/>
      <c r="C93" s="372"/>
      <c r="D93" s="372"/>
      <c r="E93" s="372"/>
      <c r="F93" s="231" t="str">
        <f>IF('入力シート'!C43="適用","評価を希望しない場合は記入不要です。","記入不要")</f>
        <v>記入不要</v>
      </c>
    </row>
    <row r="94" spans="1:6" s="128" customFormat="1" ht="8.25" customHeight="1">
      <c r="A94" s="189"/>
      <c r="B94" s="189"/>
      <c r="C94" s="189"/>
      <c r="D94" s="189"/>
      <c r="E94" s="189"/>
      <c r="F94" s="189"/>
    </row>
    <row r="95" spans="4:6" s="33" customFormat="1" ht="17.25" customHeight="1">
      <c r="D95" s="39" t="s">
        <v>11</v>
      </c>
      <c r="E95" s="40" t="s">
        <v>12</v>
      </c>
      <c r="F95" s="173" t="str">
        <f>'入力シート'!E13</f>
        <v>○○　○○</v>
      </c>
    </row>
    <row r="96" spans="5:6" s="33" customFormat="1" ht="17.25" customHeight="1">
      <c r="E96" s="41" t="s">
        <v>13</v>
      </c>
      <c r="F96" s="172" t="str">
        <f>'入力シート'!E14</f>
        <v>045-999-9999</v>
      </c>
    </row>
    <row r="97" spans="5:11" s="33" customFormat="1" ht="17.25" customHeight="1">
      <c r="E97" s="41" t="s">
        <v>14</v>
      </c>
      <c r="F97" s="172" t="str">
        <f>'入力シート'!E15</f>
        <v>045-111-1111</v>
      </c>
      <c r="G97" s="42"/>
      <c r="H97" s="42"/>
      <c r="I97" s="42"/>
      <c r="J97" s="42"/>
      <c r="K97" s="42"/>
    </row>
    <row r="98" spans="6:14" ht="13.5">
      <c r="F98" s="29"/>
      <c r="G98" s="29"/>
      <c r="H98" s="29"/>
      <c r="I98" s="29"/>
      <c r="J98" s="29"/>
      <c r="K98" s="29"/>
      <c r="L98" s="28"/>
      <c r="M98" s="28"/>
      <c r="N98" s="28"/>
    </row>
    <row r="99" spans="6:14" ht="13.5">
      <c r="F99" s="29"/>
      <c r="G99" s="29"/>
      <c r="H99" s="29"/>
      <c r="I99" s="29"/>
      <c r="J99" s="29"/>
      <c r="K99" s="29"/>
      <c r="L99" s="28"/>
      <c r="M99" s="28"/>
      <c r="N99" s="28"/>
    </row>
    <row r="100" spans="5:13" ht="13.5">
      <c r="E100" s="28"/>
      <c r="F100" s="28"/>
      <c r="G100" s="28"/>
      <c r="H100" s="28"/>
      <c r="I100" s="28"/>
      <c r="J100" s="28"/>
      <c r="K100" s="28"/>
      <c r="L100" s="28"/>
      <c r="M100" s="28"/>
    </row>
    <row r="101" spans="5:13" ht="13.5">
      <c r="E101" s="28"/>
      <c r="F101" s="28"/>
      <c r="G101" s="28"/>
      <c r="H101" s="28"/>
      <c r="I101" s="28"/>
      <c r="J101" s="28"/>
      <c r="K101" s="28"/>
      <c r="L101" s="28"/>
      <c r="M101" s="28"/>
    </row>
    <row r="102" spans="5:13" ht="13.5">
      <c r="E102" s="28"/>
      <c r="F102" s="28"/>
      <c r="G102" s="28"/>
      <c r="H102" s="28"/>
      <c r="I102" s="28"/>
      <c r="J102" s="28"/>
      <c r="K102" s="28"/>
      <c r="L102" s="28"/>
      <c r="M102" s="28"/>
    </row>
  </sheetData>
  <sheetProtection password="E7B6" sheet="1" formatCells="0" formatRows="0" insertRows="0"/>
  <mergeCells count="101">
    <mergeCell ref="D56:D57"/>
    <mergeCell ref="E56:F56"/>
    <mergeCell ref="E57:F57"/>
    <mergeCell ref="E59:F59"/>
    <mergeCell ref="D61:E61"/>
    <mergeCell ref="D63:E63"/>
    <mergeCell ref="D45:E45"/>
    <mergeCell ref="D48:E48"/>
    <mergeCell ref="B44:B50"/>
    <mergeCell ref="E50:F50"/>
    <mergeCell ref="E51:F51"/>
    <mergeCell ref="D52:E52"/>
    <mergeCell ref="D47:E47"/>
    <mergeCell ref="D70:E70"/>
    <mergeCell ref="D72:E72"/>
    <mergeCell ref="A73:A74"/>
    <mergeCell ref="A75:A77"/>
    <mergeCell ref="D73:E73"/>
    <mergeCell ref="D75:E75"/>
    <mergeCell ref="D76:E76"/>
    <mergeCell ref="C76:C77"/>
    <mergeCell ref="A36:A40"/>
    <mergeCell ref="B73:B74"/>
    <mergeCell ref="B75:B77"/>
    <mergeCell ref="A41:A43"/>
    <mergeCell ref="A44:A50"/>
    <mergeCell ref="A51:A53"/>
    <mergeCell ref="A54:A59"/>
    <mergeCell ref="A64:A65"/>
    <mergeCell ref="A66:A68"/>
    <mergeCell ref="A70:A71"/>
    <mergeCell ref="A13:F13"/>
    <mergeCell ref="A32:A35"/>
    <mergeCell ref="A79:F79"/>
    <mergeCell ref="A81:E81"/>
    <mergeCell ref="A82:B82"/>
    <mergeCell ref="C82:E82"/>
    <mergeCell ref="A60:A63"/>
    <mergeCell ref="D44:E44"/>
    <mergeCell ref="D46:E46"/>
    <mergeCell ref="B70:B71"/>
    <mergeCell ref="A83:B83"/>
    <mergeCell ref="B54:B59"/>
    <mergeCell ref="B64:B65"/>
    <mergeCell ref="C88:E88"/>
    <mergeCell ref="A90:F90"/>
    <mergeCell ref="A92:E92"/>
    <mergeCell ref="A88:B88"/>
    <mergeCell ref="D68:E68"/>
    <mergeCell ref="B66:B68"/>
    <mergeCell ref="D71:E71"/>
    <mergeCell ref="A93:B93"/>
    <mergeCell ref="C93:E93"/>
    <mergeCell ref="E62:F62"/>
    <mergeCell ref="E39:F39"/>
    <mergeCell ref="F33:F35"/>
    <mergeCell ref="C56:C57"/>
    <mergeCell ref="A87:E87"/>
    <mergeCell ref="B60:B63"/>
    <mergeCell ref="C83:E83"/>
    <mergeCell ref="F46:F47"/>
    <mergeCell ref="D6:E6"/>
    <mergeCell ref="D7:E7"/>
    <mergeCell ref="D8:D11"/>
    <mergeCell ref="C42:C43"/>
    <mergeCell ref="E37:F37"/>
    <mergeCell ref="D35:E35"/>
    <mergeCell ref="A19:F19"/>
    <mergeCell ref="A21:C21"/>
    <mergeCell ref="A22:C22"/>
    <mergeCell ref="D41:E41"/>
    <mergeCell ref="D33:E33"/>
    <mergeCell ref="D34:E34"/>
    <mergeCell ref="E60:F60"/>
    <mergeCell ref="D64:E64"/>
    <mergeCell ref="A30:F30"/>
    <mergeCell ref="C31:E31"/>
    <mergeCell ref="B32:B35"/>
    <mergeCell ref="B36:B40"/>
    <mergeCell ref="B41:B43"/>
    <mergeCell ref="B51:B53"/>
    <mergeCell ref="D32:E32"/>
    <mergeCell ref="D77:E77"/>
    <mergeCell ref="D36:E36"/>
    <mergeCell ref="D38:E38"/>
    <mergeCell ref="D40:E40"/>
    <mergeCell ref="D65:E65"/>
    <mergeCell ref="D66:E66"/>
    <mergeCell ref="E49:F49"/>
    <mergeCell ref="E58:F58"/>
    <mergeCell ref="D67:E67"/>
    <mergeCell ref="A23:C23"/>
    <mergeCell ref="A24:C24"/>
    <mergeCell ref="A25:C25"/>
    <mergeCell ref="A26:C26"/>
    <mergeCell ref="A20:C20"/>
    <mergeCell ref="D74:E74"/>
    <mergeCell ref="D69:E69"/>
    <mergeCell ref="D53:E53"/>
    <mergeCell ref="D54:E54"/>
    <mergeCell ref="E55:F55"/>
  </mergeCells>
  <dataValidations count="6">
    <dataValidation allowBlank="1" showInputMessage="1" showErrorMessage="1" imeMode="halfAlpha" sqref="F98:K99"/>
    <dataValidation type="list" showInputMessage="1" showErrorMessage="1" sqref="E42:E43 D55">
      <formula1>"平成22年度,平成23年度,平成24年度,平成25年度,平成26年度,平成27年度"</formula1>
    </dataValidation>
    <dataValidation type="list" showInputMessage="1" showErrorMessage="1" sqref="D37 D39 D49 D51 D58 D60 D62">
      <formula1>"する,しない"</formula1>
    </dataValidation>
    <dataValidation type="list" showInputMessage="1" showErrorMessage="1" sqref="D67:E67">
      <formula1>"鶴見区,神奈川区,西区,中区,南区,港南区,保土ケ谷区,旭区,磯子区,金沢区,港北区,緑区,青葉区,都筑区,戸塚区,泉区,栄区,瀬谷区"</formula1>
    </dataValidation>
    <dataValidation type="list" showInputMessage="1" showErrorMessage="1" sqref="D69:E70 D73:E73 D64">
      <formula1>"有,無"</formula1>
    </dataValidation>
    <dataValidation type="list" showInputMessage="1" showErrorMessage="1" sqref="D75:E75">
      <formula1>"ブルドーザー,ドーザーショベル,掘削機,モーターグレーダー,トラッククレーン,クローラークレーン,油圧式クレーン,クレーン付きトラック,タイヤショベル,振動ローラ,大型ダンプ車"</formula1>
    </dataValidation>
  </dataValidations>
  <printOptions/>
  <pageMargins left="0.46" right="0.15748031496062992" top="0.46" bottom="0.5905511811023623" header="0.22" footer="0.1968503937007874"/>
  <pageSetup horizontalDpi="600" verticalDpi="600" orientation="portrait" paperSize="9" scale="75" r:id="rId2"/>
  <headerFooter>
    <oddFooter>&amp;C第1号様式の2ページ目の添付忘れにご注意ください。&amp;R&amp;6
</oddFooter>
    <firstFooter>&amp;C&lt;次ページあり&gt;</firstFooter>
  </headerFooter>
  <rowBreaks count="1" manualBreakCount="1">
    <brk id="53" max="5"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T26"/>
  <sheetViews>
    <sheetView view="pageBreakPreview" zoomScale="70" zoomScaleNormal="70" zoomScaleSheetLayoutView="70" zoomScalePageLayoutView="0" workbookViewId="0" topLeftCell="A1">
      <selection activeCell="A1" sqref="A1"/>
    </sheetView>
  </sheetViews>
  <sheetFormatPr defaultColWidth="9.00390625" defaultRowHeight="13.5"/>
  <cols>
    <col min="1" max="2" width="7.50390625" style="1" customWidth="1"/>
    <col min="3" max="20" width="5.00390625" style="1" customWidth="1"/>
    <col min="21" max="31" width="7.50390625" style="1" customWidth="1"/>
    <col min="32" max="16384" width="9.00390625" style="1" customWidth="1"/>
  </cols>
  <sheetData>
    <row r="1" ht="18" customHeight="1">
      <c r="T1" s="2" t="s">
        <v>25</v>
      </c>
    </row>
    <row r="2" spans="16:20" ht="18" customHeight="1">
      <c r="P2" s="436" t="str">
        <f>'入力シート'!E6</f>
        <v>平成○○年○○月○○日</v>
      </c>
      <c r="Q2" s="436"/>
      <c r="R2" s="436"/>
      <c r="S2" s="436"/>
      <c r="T2" s="436"/>
    </row>
    <row r="3" ht="54" customHeight="1"/>
    <row r="4" spans="1:20" ht="18" customHeight="1">
      <c r="A4" s="424" t="s">
        <v>1</v>
      </c>
      <c r="B4" s="424"/>
      <c r="C4" s="424"/>
      <c r="D4" s="424"/>
      <c r="E4" s="424"/>
      <c r="F4" s="424"/>
      <c r="G4" s="424"/>
      <c r="H4" s="424"/>
      <c r="I4" s="424"/>
      <c r="J4" s="424"/>
      <c r="K4" s="424"/>
      <c r="L4" s="424"/>
      <c r="M4" s="424"/>
      <c r="N4" s="424"/>
      <c r="O4" s="424"/>
      <c r="P4" s="424"/>
      <c r="Q4" s="424"/>
      <c r="R4" s="424"/>
      <c r="S4" s="424"/>
      <c r="T4" s="424"/>
    </row>
    <row r="5" spans="1:20" ht="18" customHeight="1">
      <c r="A5" s="424" t="s">
        <v>24</v>
      </c>
      <c r="B5" s="424"/>
      <c r="C5" s="424"/>
      <c r="D5" s="424"/>
      <c r="E5" s="424"/>
      <c r="F5" s="424"/>
      <c r="G5" s="424"/>
      <c r="H5" s="424"/>
      <c r="I5" s="424"/>
      <c r="J5" s="424"/>
      <c r="K5" s="424"/>
      <c r="L5" s="424"/>
      <c r="M5" s="424"/>
      <c r="N5" s="424"/>
      <c r="O5" s="424"/>
      <c r="P5" s="424"/>
      <c r="Q5" s="424"/>
      <c r="R5" s="424"/>
      <c r="S5" s="424"/>
      <c r="T5" s="424"/>
    </row>
    <row r="6" ht="13.5" customHeight="1"/>
    <row r="7" spans="1:20" ht="27" customHeight="1">
      <c r="A7" s="10" t="s">
        <v>3</v>
      </c>
      <c r="B7" s="439" t="str">
        <f>'入力シート'!E19</f>
        <v>主要地方道環状２号線（駒岡・梶山地区）電線共同溝整備工事（その２）</v>
      </c>
      <c r="C7" s="439"/>
      <c r="D7" s="439"/>
      <c r="E7" s="439"/>
      <c r="F7" s="439"/>
      <c r="G7" s="439"/>
      <c r="H7" s="439"/>
      <c r="I7" s="439"/>
      <c r="J7" s="439"/>
      <c r="K7" s="439"/>
      <c r="L7" s="439"/>
      <c r="M7" s="439"/>
      <c r="N7" s="439"/>
      <c r="O7" s="439"/>
      <c r="P7" s="439"/>
      <c r="Q7" s="439"/>
      <c r="R7" s="439"/>
      <c r="S7" s="439"/>
      <c r="T7" s="439"/>
    </row>
    <row r="8" spans="1:20" ht="27" customHeight="1">
      <c r="A8" s="425" t="s">
        <v>37</v>
      </c>
      <c r="B8" s="426"/>
      <c r="C8" s="442">
        <f>'入力シート'!E8</f>
        <v>12345</v>
      </c>
      <c r="D8" s="442"/>
      <c r="E8" s="442"/>
      <c r="F8" s="99"/>
      <c r="G8" s="99"/>
      <c r="H8" s="99"/>
      <c r="I8" s="99"/>
      <c r="J8" s="99"/>
      <c r="K8" s="99"/>
      <c r="L8" s="99"/>
      <c r="M8" s="99"/>
      <c r="N8" s="99"/>
      <c r="O8" s="99"/>
      <c r="P8" s="99"/>
      <c r="Q8" s="99"/>
      <c r="R8" s="99"/>
      <c r="S8" s="99"/>
      <c r="T8" s="99"/>
    </row>
    <row r="9" ht="27" customHeight="1"/>
    <row r="10" ht="14.25" thickBot="1">
      <c r="A10" s="1" t="s">
        <v>22</v>
      </c>
    </row>
    <row r="11" spans="1:20" ht="15" customHeight="1">
      <c r="A11" s="447" t="s">
        <v>23</v>
      </c>
      <c r="B11" s="448"/>
      <c r="C11" s="427" t="s">
        <v>138</v>
      </c>
      <c r="D11" s="428"/>
      <c r="E11" s="429"/>
      <c r="F11" s="427" t="s">
        <v>138</v>
      </c>
      <c r="G11" s="428"/>
      <c r="H11" s="429"/>
      <c r="I11" s="427" t="s">
        <v>138</v>
      </c>
      <c r="J11" s="428"/>
      <c r="K11" s="429"/>
      <c r="L11" s="427" t="s">
        <v>138</v>
      </c>
      <c r="M11" s="428"/>
      <c r="N11" s="429"/>
      <c r="O11" s="427" t="s">
        <v>138</v>
      </c>
      <c r="P11" s="428"/>
      <c r="Q11" s="429"/>
      <c r="R11" s="427" t="s">
        <v>138</v>
      </c>
      <c r="S11" s="428"/>
      <c r="T11" s="441"/>
    </row>
    <row r="12" spans="1:20" ht="15" customHeight="1">
      <c r="A12" s="449"/>
      <c r="B12" s="450"/>
      <c r="C12" s="437" t="s">
        <v>59</v>
      </c>
      <c r="D12" s="425"/>
      <c r="E12" s="438"/>
      <c r="F12" s="437" t="s">
        <v>59</v>
      </c>
      <c r="G12" s="425"/>
      <c r="H12" s="438"/>
      <c r="I12" s="437" t="s">
        <v>59</v>
      </c>
      <c r="J12" s="425"/>
      <c r="K12" s="438"/>
      <c r="L12" s="437" t="s">
        <v>59</v>
      </c>
      <c r="M12" s="425"/>
      <c r="N12" s="438"/>
      <c r="O12" s="437" t="s">
        <v>59</v>
      </c>
      <c r="P12" s="425"/>
      <c r="Q12" s="438"/>
      <c r="R12" s="437" t="s">
        <v>59</v>
      </c>
      <c r="S12" s="425"/>
      <c r="T12" s="440"/>
    </row>
    <row r="13" spans="1:20" ht="34.5" customHeight="1">
      <c r="A13" s="434"/>
      <c r="B13" s="435"/>
      <c r="C13" s="3"/>
      <c r="D13" s="4"/>
      <c r="E13" s="5"/>
      <c r="F13" s="3"/>
      <c r="G13" s="4"/>
      <c r="H13" s="6"/>
      <c r="I13" s="7"/>
      <c r="J13" s="4"/>
      <c r="K13" s="5"/>
      <c r="L13" s="3"/>
      <c r="M13" s="4"/>
      <c r="N13" s="6"/>
      <c r="O13" s="3"/>
      <c r="P13" s="4"/>
      <c r="Q13" s="6"/>
      <c r="R13" s="7"/>
      <c r="S13" s="4"/>
      <c r="T13" s="8"/>
    </row>
    <row r="14" spans="1:20" ht="34.5" customHeight="1">
      <c r="A14" s="434"/>
      <c r="B14" s="435"/>
      <c r="C14" s="3"/>
      <c r="D14" s="4"/>
      <c r="E14" s="5"/>
      <c r="F14" s="3"/>
      <c r="G14" s="4"/>
      <c r="H14" s="6"/>
      <c r="I14" s="7"/>
      <c r="J14" s="4"/>
      <c r="K14" s="5"/>
      <c r="L14" s="3"/>
      <c r="M14" s="4"/>
      <c r="N14" s="6"/>
      <c r="O14" s="3"/>
      <c r="P14" s="4"/>
      <c r="Q14" s="6"/>
      <c r="R14" s="7"/>
      <c r="S14" s="4"/>
      <c r="T14" s="8"/>
    </row>
    <row r="15" spans="1:20" ht="34.5" customHeight="1">
      <c r="A15" s="434"/>
      <c r="B15" s="435"/>
      <c r="C15" s="3"/>
      <c r="D15" s="4"/>
      <c r="E15" s="5"/>
      <c r="F15" s="3"/>
      <c r="G15" s="4"/>
      <c r="H15" s="6"/>
      <c r="I15" s="7"/>
      <c r="J15" s="4"/>
      <c r="K15" s="5"/>
      <c r="L15" s="3"/>
      <c r="M15" s="4"/>
      <c r="N15" s="6"/>
      <c r="O15" s="3"/>
      <c r="P15" s="4"/>
      <c r="Q15" s="6"/>
      <c r="R15" s="7"/>
      <c r="S15" s="4"/>
      <c r="T15" s="8"/>
    </row>
    <row r="16" spans="1:20" ht="34.5" customHeight="1">
      <c r="A16" s="434"/>
      <c r="B16" s="435"/>
      <c r="C16" s="3"/>
      <c r="D16" s="4"/>
      <c r="E16" s="5"/>
      <c r="F16" s="3"/>
      <c r="G16" s="4"/>
      <c r="H16" s="6"/>
      <c r="I16" s="7"/>
      <c r="J16" s="4"/>
      <c r="K16" s="5"/>
      <c r="L16" s="3"/>
      <c r="M16" s="4"/>
      <c r="N16" s="6"/>
      <c r="O16" s="3"/>
      <c r="P16" s="4"/>
      <c r="Q16" s="6"/>
      <c r="R16" s="7"/>
      <c r="S16" s="4"/>
      <c r="T16" s="8"/>
    </row>
    <row r="17" spans="1:20" ht="34.5" customHeight="1">
      <c r="A17" s="434"/>
      <c r="B17" s="435"/>
      <c r="C17" s="3"/>
      <c r="D17" s="4"/>
      <c r="E17" s="5"/>
      <c r="F17" s="3"/>
      <c r="G17" s="4"/>
      <c r="H17" s="6"/>
      <c r="I17" s="7"/>
      <c r="J17" s="4"/>
      <c r="K17" s="5"/>
      <c r="L17" s="3"/>
      <c r="M17" s="4"/>
      <c r="N17" s="6"/>
      <c r="O17" s="3"/>
      <c r="P17" s="4"/>
      <c r="Q17" s="6"/>
      <c r="R17" s="7"/>
      <c r="S17" s="4"/>
      <c r="T17" s="8"/>
    </row>
    <row r="18" spans="1:20" ht="34.5" customHeight="1">
      <c r="A18" s="434"/>
      <c r="B18" s="435"/>
      <c r="C18" s="3"/>
      <c r="D18" s="4"/>
      <c r="E18" s="5"/>
      <c r="F18" s="3"/>
      <c r="G18" s="4"/>
      <c r="H18" s="6"/>
      <c r="I18" s="7"/>
      <c r="J18" s="4"/>
      <c r="K18" s="5"/>
      <c r="L18" s="3"/>
      <c r="M18" s="4"/>
      <c r="N18" s="6"/>
      <c r="O18" s="3"/>
      <c r="P18" s="4"/>
      <c r="Q18" s="6"/>
      <c r="R18" s="7"/>
      <c r="S18" s="4"/>
      <c r="T18" s="8"/>
    </row>
    <row r="19" spans="1:20" ht="34.5" customHeight="1">
      <c r="A19" s="434"/>
      <c r="B19" s="435"/>
      <c r="C19" s="3"/>
      <c r="D19" s="4"/>
      <c r="E19" s="5"/>
      <c r="F19" s="3"/>
      <c r="G19" s="4"/>
      <c r="H19" s="6"/>
      <c r="I19" s="7"/>
      <c r="J19" s="4"/>
      <c r="K19" s="5"/>
      <c r="L19" s="3"/>
      <c r="M19" s="4"/>
      <c r="N19" s="6"/>
      <c r="O19" s="3"/>
      <c r="P19" s="4"/>
      <c r="Q19" s="6"/>
      <c r="R19" s="7"/>
      <c r="S19" s="4"/>
      <c r="T19" s="8"/>
    </row>
    <row r="20" spans="1:20" ht="34.5" customHeight="1">
      <c r="A20" s="434"/>
      <c r="B20" s="435"/>
      <c r="C20" s="3"/>
      <c r="D20" s="4"/>
      <c r="E20" s="5"/>
      <c r="F20" s="3"/>
      <c r="G20" s="4"/>
      <c r="H20" s="6"/>
      <c r="I20" s="7"/>
      <c r="J20" s="4"/>
      <c r="K20" s="5"/>
      <c r="L20" s="3"/>
      <c r="M20" s="4"/>
      <c r="N20" s="6"/>
      <c r="O20" s="3"/>
      <c r="P20" s="4"/>
      <c r="Q20" s="6"/>
      <c r="R20" s="7"/>
      <c r="S20" s="4"/>
      <c r="T20" s="8"/>
    </row>
    <row r="21" spans="1:20" ht="34.5" customHeight="1">
      <c r="A21" s="434"/>
      <c r="B21" s="435"/>
      <c r="C21" s="3"/>
      <c r="D21" s="4"/>
      <c r="E21" s="5"/>
      <c r="F21" s="3"/>
      <c r="G21" s="4"/>
      <c r="H21" s="6"/>
      <c r="I21" s="7"/>
      <c r="J21" s="4"/>
      <c r="K21" s="5"/>
      <c r="L21" s="3"/>
      <c r="M21" s="4"/>
      <c r="N21" s="6"/>
      <c r="O21" s="3"/>
      <c r="P21" s="4"/>
      <c r="Q21" s="6"/>
      <c r="R21" s="7"/>
      <c r="S21" s="4"/>
      <c r="T21" s="8"/>
    </row>
    <row r="22" spans="1:20" ht="34.5" customHeight="1">
      <c r="A22" s="434"/>
      <c r="B22" s="435"/>
      <c r="C22" s="3"/>
      <c r="D22" s="4"/>
      <c r="E22" s="5"/>
      <c r="F22" s="3"/>
      <c r="G22" s="4"/>
      <c r="H22" s="6"/>
      <c r="I22" s="7"/>
      <c r="J22" s="4"/>
      <c r="K22" s="5"/>
      <c r="L22" s="3"/>
      <c r="M22" s="4"/>
      <c r="N22" s="6"/>
      <c r="O22" s="3"/>
      <c r="P22" s="4"/>
      <c r="Q22" s="6"/>
      <c r="R22" s="7"/>
      <c r="S22" s="4"/>
      <c r="T22" s="8"/>
    </row>
    <row r="23" spans="1:20" ht="27" customHeight="1">
      <c r="A23" s="433" t="s">
        <v>69</v>
      </c>
      <c r="B23" s="274"/>
      <c r="C23" s="430" t="str">
        <f>IF('入力シート'!C32="適用",'入力シート'!E32,"今回工事ではこの項目を適用しません。")</f>
        <v>今回工事ではこの項目を適用しません。</v>
      </c>
      <c r="D23" s="431"/>
      <c r="E23" s="431"/>
      <c r="F23" s="431"/>
      <c r="G23" s="431"/>
      <c r="H23" s="431"/>
      <c r="I23" s="431"/>
      <c r="J23" s="431"/>
      <c r="K23" s="431"/>
      <c r="L23" s="431"/>
      <c r="M23" s="431"/>
      <c r="N23" s="431"/>
      <c r="O23" s="431"/>
      <c r="P23" s="431"/>
      <c r="Q23" s="431"/>
      <c r="R23" s="431"/>
      <c r="S23" s="431"/>
      <c r="T23" s="432"/>
    </row>
    <row r="24" spans="1:20" ht="285" customHeight="1" thickBot="1">
      <c r="A24" s="444" t="s">
        <v>68</v>
      </c>
      <c r="B24" s="445"/>
      <c r="C24" s="445"/>
      <c r="D24" s="445"/>
      <c r="E24" s="445"/>
      <c r="F24" s="445"/>
      <c r="G24" s="445"/>
      <c r="H24" s="445"/>
      <c r="I24" s="445"/>
      <c r="J24" s="445"/>
      <c r="K24" s="445"/>
      <c r="L24" s="445"/>
      <c r="M24" s="445"/>
      <c r="N24" s="445"/>
      <c r="O24" s="445"/>
      <c r="P24" s="445"/>
      <c r="Q24" s="445"/>
      <c r="R24" s="445"/>
      <c r="S24" s="445"/>
      <c r="T24" s="446"/>
    </row>
    <row r="25" spans="1:20" ht="13.5">
      <c r="A25" s="11"/>
      <c r="B25" s="11"/>
      <c r="C25" s="11"/>
      <c r="D25" s="11"/>
      <c r="E25" s="11"/>
      <c r="F25" s="11"/>
      <c r="G25" s="11"/>
      <c r="H25" s="11"/>
      <c r="I25" s="11"/>
      <c r="J25" s="11"/>
      <c r="K25" s="11"/>
      <c r="L25" s="11"/>
      <c r="M25" s="11"/>
      <c r="N25" s="11"/>
      <c r="O25" s="11"/>
      <c r="P25" s="11"/>
      <c r="Q25" s="11"/>
      <c r="R25" s="11"/>
      <c r="S25" s="11"/>
      <c r="T25" s="11"/>
    </row>
    <row r="26" spans="1:20" ht="13.5">
      <c r="A26" s="443" t="s">
        <v>61</v>
      </c>
      <c r="B26" s="443"/>
      <c r="C26" s="443"/>
      <c r="D26" s="443"/>
      <c r="E26" s="443"/>
      <c r="F26" s="443"/>
      <c r="G26" s="443"/>
      <c r="H26" s="443"/>
      <c r="I26" s="443"/>
      <c r="J26" s="443"/>
      <c r="K26" s="443"/>
      <c r="L26" s="443"/>
      <c r="M26" s="443"/>
      <c r="N26" s="443"/>
      <c r="O26" s="443"/>
      <c r="P26" s="443"/>
      <c r="Q26" s="443"/>
      <c r="R26" s="443"/>
      <c r="S26" s="443"/>
      <c r="T26" s="443"/>
    </row>
  </sheetData>
  <sheetProtection/>
  <mergeCells count="33">
    <mergeCell ref="I11:K11"/>
    <mergeCell ref="L11:N11"/>
    <mergeCell ref="O11:Q11"/>
    <mergeCell ref="A11:B12"/>
    <mergeCell ref="C12:E12"/>
    <mergeCell ref="A16:B16"/>
    <mergeCell ref="A26:T26"/>
    <mergeCell ref="A14:B14"/>
    <mergeCell ref="A13:B13"/>
    <mergeCell ref="A21:B21"/>
    <mergeCell ref="A22:B22"/>
    <mergeCell ref="A24:T24"/>
    <mergeCell ref="A15:B15"/>
    <mergeCell ref="P2:T2"/>
    <mergeCell ref="L12:N12"/>
    <mergeCell ref="I12:K12"/>
    <mergeCell ref="B7:T7"/>
    <mergeCell ref="F12:H12"/>
    <mergeCell ref="R12:T12"/>
    <mergeCell ref="O12:Q12"/>
    <mergeCell ref="A5:T5"/>
    <mergeCell ref="R11:T11"/>
    <mergeCell ref="C8:E8"/>
    <mergeCell ref="A4:T4"/>
    <mergeCell ref="A8:B8"/>
    <mergeCell ref="C11:E11"/>
    <mergeCell ref="C23:T23"/>
    <mergeCell ref="A23:B23"/>
    <mergeCell ref="A20:B20"/>
    <mergeCell ref="A19:B19"/>
    <mergeCell ref="A18:B18"/>
    <mergeCell ref="A17:B17"/>
    <mergeCell ref="F11:H11"/>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view="pageBreakPreview" zoomScale="70" zoomScaleSheetLayoutView="70"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27</v>
      </c>
    </row>
    <row r="2" spans="12:14" ht="18" customHeight="1">
      <c r="L2" s="436" t="str">
        <f>'入力シート'!E6</f>
        <v>平成○○年○○月○○日</v>
      </c>
      <c r="M2" s="436"/>
      <c r="N2" s="436"/>
    </row>
    <row r="3" ht="54" customHeight="1"/>
    <row r="4" spans="1:14" ht="18" customHeight="1">
      <c r="A4" s="424" t="s">
        <v>1</v>
      </c>
      <c r="B4" s="424"/>
      <c r="C4" s="424"/>
      <c r="D4" s="424"/>
      <c r="E4" s="424"/>
      <c r="F4" s="424"/>
      <c r="G4" s="424"/>
      <c r="H4" s="424"/>
      <c r="I4" s="424"/>
      <c r="J4" s="424"/>
      <c r="K4" s="424"/>
      <c r="L4" s="424"/>
      <c r="M4" s="424"/>
      <c r="N4" s="424"/>
    </row>
    <row r="5" spans="1:14" ht="18" customHeight="1">
      <c r="A5" s="424" t="s">
        <v>26</v>
      </c>
      <c r="B5" s="424"/>
      <c r="C5" s="424"/>
      <c r="D5" s="424"/>
      <c r="E5" s="424"/>
      <c r="F5" s="424"/>
      <c r="G5" s="424"/>
      <c r="H5" s="424"/>
      <c r="I5" s="424"/>
      <c r="J5" s="424"/>
      <c r="K5" s="424"/>
      <c r="L5" s="424"/>
      <c r="M5" s="424"/>
      <c r="N5" s="424"/>
    </row>
    <row r="7" spans="1:14" ht="27" customHeight="1">
      <c r="A7" s="10" t="s">
        <v>3</v>
      </c>
      <c r="B7" s="439" t="str">
        <f>'入力シート'!E19</f>
        <v>主要地方道環状２号線（駒岡・梶山地区）電線共同溝整備工事（その２）</v>
      </c>
      <c r="C7" s="439"/>
      <c r="D7" s="439"/>
      <c r="E7" s="439"/>
      <c r="F7" s="439"/>
      <c r="G7" s="439"/>
      <c r="H7" s="439"/>
      <c r="I7" s="439"/>
      <c r="J7" s="439"/>
      <c r="K7" s="439"/>
      <c r="L7" s="439"/>
      <c r="M7" s="439"/>
      <c r="N7" s="439"/>
    </row>
    <row r="8" spans="1:14" ht="27" customHeight="1">
      <c r="A8" s="425" t="s">
        <v>37</v>
      </c>
      <c r="B8" s="426"/>
      <c r="C8" s="442">
        <f>'入力シート'!E8</f>
        <v>12345</v>
      </c>
      <c r="D8" s="442"/>
      <c r="E8" s="442"/>
      <c r="F8" s="99"/>
      <c r="G8" s="99"/>
      <c r="H8" s="99"/>
      <c r="I8" s="99"/>
      <c r="J8" s="99"/>
      <c r="K8" s="99"/>
      <c r="L8" s="99"/>
      <c r="M8" s="99"/>
      <c r="N8" s="99"/>
    </row>
    <row r="9" ht="14.25" thickBot="1"/>
    <row r="10" spans="1:14" ht="54" customHeight="1" thickBot="1">
      <c r="A10" s="457" t="s">
        <v>69</v>
      </c>
      <c r="B10" s="458"/>
      <c r="C10" s="458"/>
      <c r="D10" s="458"/>
      <c r="E10" s="454" t="str">
        <f>IF('入力シート'!C33="適用",'入力シート'!E33,"今回工事ではこの項目を適用しません。")</f>
        <v>今回工事ではこの項目を適用しません。</v>
      </c>
      <c r="F10" s="455"/>
      <c r="G10" s="455"/>
      <c r="H10" s="455"/>
      <c r="I10" s="455"/>
      <c r="J10" s="455"/>
      <c r="K10" s="455"/>
      <c r="L10" s="455"/>
      <c r="M10" s="455"/>
      <c r="N10" s="456"/>
    </row>
    <row r="11" ht="14.25" thickBot="1"/>
    <row r="12" spans="1:14" ht="27" customHeight="1">
      <c r="A12" s="462" t="s">
        <v>70</v>
      </c>
      <c r="B12" s="428"/>
      <c r="C12" s="428"/>
      <c r="D12" s="428"/>
      <c r="E12" s="428"/>
      <c r="F12" s="428"/>
      <c r="G12" s="428"/>
      <c r="H12" s="428"/>
      <c r="I12" s="428"/>
      <c r="J12" s="428"/>
      <c r="K12" s="428"/>
      <c r="L12" s="428"/>
      <c r="M12" s="428"/>
      <c r="N12" s="441"/>
    </row>
    <row r="13" spans="1:14" ht="27" customHeight="1">
      <c r="A13" s="463"/>
      <c r="B13" s="464"/>
      <c r="C13" s="464"/>
      <c r="D13" s="464"/>
      <c r="E13" s="464"/>
      <c r="F13" s="464"/>
      <c r="G13" s="464"/>
      <c r="H13" s="464"/>
      <c r="I13" s="464"/>
      <c r="J13" s="464"/>
      <c r="K13" s="464"/>
      <c r="L13" s="464"/>
      <c r="M13" s="464"/>
      <c r="N13" s="465"/>
    </row>
    <row r="14" spans="1:14" ht="27" customHeight="1">
      <c r="A14" s="453"/>
      <c r="B14" s="451"/>
      <c r="C14" s="451"/>
      <c r="D14" s="451"/>
      <c r="E14" s="451"/>
      <c r="F14" s="451"/>
      <c r="G14" s="451"/>
      <c r="H14" s="451"/>
      <c r="I14" s="451"/>
      <c r="J14" s="451"/>
      <c r="K14" s="451"/>
      <c r="L14" s="451"/>
      <c r="M14" s="451"/>
      <c r="N14" s="452"/>
    </row>
    <row r="15" spans="1:14" ht="27" customHeight="1">
      <c r="A15" s="453"/>
      <c r="B15" s="451"/>
      <c r="C15" s="451"/>
      <c r="D15" s="451"/>
      <c r="E15" s="451"/>
      <c r="F15" s="451"/>
      <c r="G15" s="451"/>
      <c r="H15" s="451"/>
      <c r="I15" s="451"/>
      <c r="J15" s="451"/>
      <c r="K15" s="451"/>
      <c r="L15" s="451"/>
      <c r="M15" s="451"/>
      <c r="N15" s="452"/>
    </row>
    <row r="16" spans="1:14" ht="27" customHeight="1">
      <c r="A16" s="453"/>
      <c r="B16" s="451"/>
      <c r="C16" s="451"/>
      <c r="D16" s="451"/>
      <c r="E16" s="451"/>
      <c r="F16" s="451"/>
      <c r="G16" s="451"/>
      <c r="H16" s="451"/>
      <c r="I16" s="451"/>
      <c r="J16" s="451"/>
      <c r="K16" s="451"/>
      <c r="L16" s="451"/>
      <c r="M16" s="451"/>
      <c r="N16" s="452"/>
    </row>
    <row r="17" spans="1:14" ht="27" customHeight="1">
      <c r="A17" s="453"/>
      <c r="B17" s="451"/>
      <c r="C17" s="451"/>
      <c r="D17" s="451"/>
      <c r="E17" s="451"/>
      <c r="F17" s="451"/>
      <c r="G17" s="451"/>
      <c r="H17" s="451"/>
      <c r="I17" s="451"/>
      <c r="J17" s="451"/>
      <c r="K17" s="451"/>
      <c r="L17" s="451"/>
      <c r="M17" s="451"/>
      <c r="N17" s="452"/>
    </row>
    <row r="18" spans="1:14" ht="27" customHeight="1">
      <c r="A18" s="453"/>
      <c r="B18" s="451"/>
      <c r="C18" s="451"/>
      <c r="D18" s="451"/>
      <c r="E18" s="451"/>
      <c r="F18" s="451"/>
      <c r="G18" s="451"/>
      <c r="H18" s="451"/>
      <c r="I18" s="451"/>
      <c r="J18" s="451"/>
      <c r="K18" s="451"/>
      <c r="L18" s="451"/>
      <c r="M18" s="451"/>
      <c r="N18" s="452"/>
    </row>
    <row r="19" spans="1:14" ht="27" customHeight="1">
      <c r="A19" s="453"/>
      <c r="B19" s="451"/>
      <c r="C19" s="451"/>
      <c r="D19" s="451"/>
      <c r="E19" s="451"/>
      <c r="F19" s="451"/>
      <c r="G19" s="451"/>
      <c r="H19" s="451"/>
      <c r="I19" s="451"/>
      <c r="J19" s="451"/>
      <c r="K19" s="451"/>
      <c r="L19" s="451"/>
      <c r="M19" s="451"/>
      <c r="N19" s="452"/>
    </row>
    <row r="20" spans="1:14" ht="27" customHeight="1">
      <c r="A20" s="453"/>
      <c r="B20" s="451"/>
      <c r="C20" s="451"/>
      <c r="D20" s="451"/>
      <c r="E20" s="451"/>
      <c r="F20" s="451"/>
      <c r="G20" s="451"/>
      <c r="H20" s="451"/>
      <c r="I20" s="451"/>
      <c r="J20" s="451"/>
      <c r="K20" s="451"/>
      <c r="L20" s="451"/>
      <c r="M20" s="451"/>
      <c r="N20" s="452"/>
    </row>
    <row r="21" spans="1:14" ht="27" customHeight="1">
      <c r="A21" s="453"/>
      <c r="B21" s="451"/>
      <c r="C21" s="451"/>
      <c r="D21" s="451"/>
      <c r="E21" s="451"/>
      <c r="F21" s="451"/>
      <c r="G21" s="451"/>
      <c r="H21" s="451"/>
      <c r="I21" s="451"/>
      <c r="J21" s="451"/>
      <c r="K21" s="451"/>
      <c r="L21" s="451"/>
      <c r="M21" s="451"/>
      <c r="N21" s="452"/>
    </row>
    <row r="22" spans="1:14" ht="27" customHeight="1">
      <c r="A22" s="453"/>
      <c r="B22" s="451"/>
      <c r="C22" s="451"/>
      <c r="D22" s="451"/>
      <c r="E22" s="451"/>
      <c r="F22" s="451"/>
      <c r="G22" s="451"/>
      <c r="H22" s="451"/>
      <c r="I22" s="451"/>
      <c r="J22" s="451"/>
      <c r="K22" s="451"/>
      <c r="L22" s="451"/>
      <c r="M22" s="451"/>
      <c r="N22" s="452"/>
    </row>
    <row r="23" spans="1:14" ht="27" customHeight="1">
      <c r="A23" s="453"/>
      <c r="B23" s="451"/>
      <c r="C23" s="451"/>
      <c r="D23" s="451"/>
      <c r="E23" s="451"/>
      <c r="F23" s="451"/>
      <c r="G23" s="451"/>
      <c r="H23" s="451"/>
      <c r="I23" s="451"/>
      <c r="J23" s="451"/>
      <c r="K23" s="451"/>
      <c r="L23" s="451"/>
      <c r="M23" s="451"/>
      <c r="N23" s="452"/>
    </row>
    <row r="24" spans="1:14" ht="27" customHeight="1">
      <c r="A24" s="453"/>
      <c r="B24" s="451"/>
      <c r="C24" s="451"/>
      <c r="D24" s="451"/>
      <c r="E24" s="451"/>
      <c r="F24" s="451"/>
      <c r="G24" s="451"/>
      <c r="H24" s="451"/>
      <c r="I24" s="451"/>
      <c r="J24" s="451"/>
      <c r="K24" s="451"/>
      <c r="L24" s="451"/>
      <c r="M24" s="451"/>
      <c r="N24" s="452"/>
    </row>
    <row r="25" spans="1:14" ht="27" customHeight="1">
      <c r="A25" s="453"/>
      <c r="B25" s="451"/>
      <c r="C25" s="451"/>
      <c r="D25" s="451"/>
      <c r="E25" s="451"/>
      <c r="F25" s="451"/>
      <c r="G25" s="451"/>
      <c r="H25" s="451"/>
      <c r="I25" s="451"/>
      <c r="J25" s="451"/>
      <c r="K25" s="451"/>
      <c r="L25" s="451"/>
      <c r="M25" s="451"/>
      <c r="N25" s="452"/>
    </row>
    <row r="26" spans="1:14" ht="27" customHeight="1">
      <c r="A26" s="453"/>
      <c r="B26" s="451"/>
      <c r="C26" s="451"/>
      <c r="D26" s="451"/>
      <c r="E26" s="451"/>
      <c r="F26" s="451"/>
      <c r="G26" s="451"/>
      <c r="H26" s="451"/>
      <c r="I26" s="451"/>
      <c r="J26" s="451"/>
      <c r="K26" s="451"/>
      <c r="L26" s="451"/>
      <c r="M26" s="451"/>
      <c r="N26" s="452"/>
    </row>
    <row r="27" spans="1:14" ht="27" customHeight="1">
      <c r="A27" s="453"/>
      <c r="B27" s="451"/>
      <c r="C27" s="451"/>
      <c r="D27" s="451"/>
      <c r="E27" s="451"/>
      <c r="F27" s="451"/>
      <c r="G27" s="451"/>
      <c r="H27" s="451"/>
      <c r="I27" s="451"/>
      <c r="J27" s="451"/>
      <c r="K27" s="451"/>
      <c r="L27" s="451"/>
      <c r="M27" s="451"/>
      <c r="N27" s="452"/>
    </row>
    <row r="28" spans="1:14" ht="27" customHeight="1">
      <c r="A28" s="453"/>
      <c r="B28" s="451"/>
      <c r="C28" s="451"/>
      <c r="D28" s="451"/>
      <c r="E28" s="451"/>
      <c r="F28" s="451"/>
      <c r="G28" s="451"/>
      <c r="H28" s="451"/>
      <c r="I28" s="451"/>
      <c r="J28" s="451"/>
      <c r="K28" s="451"/>
      <c r="L28" s="451"/>
      <c r="M28" s="451"/>
      <c r="N28" s="452"/>
    </row>
    <row r="29" spans="1:14" ht="27" customHeight="1">
      <c r="A29" s="453"/>
      <c r="B29" s="451"/>
      <c r="C29" s="451"/>
      <c r="D29" s="451"/>
      <c r="E29" s="451"/>
      <c r="F29" s="451"/>
      <c r="G29" s="451"/>
      <c r="H29" s="451"/>
      <c r="I29" s="451"/>
      <c r="J29" s="451"/>
      <c r="K29" s="451"/>
      <c r="L29" s="451"/>
      <c r="M29" s="451"/>
      <c r="N29" s="452"/>
    </row>
    <row r="30" spans="1:14" ht="27" customHeight="1">
      <c r="A30" s="453"/>
      <c r="B30" s="451"/>
      <c r="C30" s="451"/>
      <c r="D30" s="451"/>
      <c r="E30" s="451"/>
      <c r="F30" s="451"/>
      <c r="G30" s="451"/>
      <c r="H30" s="451"/>
      <c r="I30" s="451"/>
      <c r="J30" s="451"/>
      <c r="K30" s="451"/>
      <c r="L30" s="451"/>
      <c r="M30" s="451"/>
      <c r="N30" s="452"/>
    </row>
    <row r="31" spans="1:14" ht="27" customHeight="1">
      <c r="A31" s="453"/>
      <c r="B31" s="451"/>
      <c r="C31" s="451"/>
      <c r="D31" s="451"/>
      <c r="E31" s="451"/>
      <c r="F31" s="451"/>
      <c r="G31" s="451"/>
      <c r="H31" s="451"/>
      <c r="I31" s="451"/>
      <c r="J31" s="451"/>
      <c r="K31" s="451"/>
      <c r="L31" s="451"/>
      <c r="M31" s="451"/>
      <c r="N31" s="452"/>
    </row>
    <row r="32" spans="1:14" ht="27" customHeight="1">
      <c r="A32" s="453"/>
      <c r="B32" s="451"/>
      <c r="C32" s="451"/>
      <c r="D32" s="451"/>
      <c r="E32" s="451"/>
      <c r="F32" s="451"/>
      <c r="G32" s="451"/>
      <c r="H32" s="451"/>
      <c r="I32" s="451"/>
      <c r="J32" s="451"/>
      <c r="K32" s="451"/>
      <c r="L32" s="451"/>
      <c r="M32" s="451"/>
      <c r="N32" s="452"/>
    </row>
    <row r="33" spans="1:14" ht="27" customHeight="1">
      <c r="A33" s="453"/>
      <c r="B33" s="451"/>
      <c r="C33" s="451"/>
      <c r="D33" s="451"/>
      <c r="E33" s="451"/>
      <c r="F33" s="451"/>
      <c r="G33" s="451"/>
      <c r="H33" s="451"/>
      <c r="I33" s="451"/>
      <c r="J33" s="451"/>
      <c r="K33" s="451"/>
      <c r="L33" s="451"/>
      <c r="M33" s="451"/>
      <c r="N33" s="452"/>
    </row>
    <row r="34" spans="1:14" ht="27" customHeight="1">
      <c r="A34" s="453"/>
      <c r="B34" s="451"/>
      <c r="C34" s="451"/>
      <c r="D34" s="451"/>
      <c r="E34" s="451"/>
      <c r="F34" s="451"/>
      <c r="G34" s="451"/>
      <c r="H34" s="451"/>
      <c r="I34" s="451"/>
      <c r="J34" s="451"/>
      <c r="K34" s="451"/>
      <c r="L34" s="451"/>
      <c r="M34" s="451"/>
      <c r="N34" s="452"/>
    </row>
    <row r="35" spans="1:14" ht="27" customHeight="1" thickBot="1">
      <c r="A35" s="461"/>
      <c r="B35" s="459"/>
      <c r="C35" s="459"/>
      <c r="D35" s="459"/>
      <c r="E35" s="459"/>
      <c r="F35" s="459"/>
      <c r="G35" s="459"/>
      <c r="H35" s="459"/>
      <c r="I35" s="459"/>
      <c r="J35" s="459"/>
      <c r="K35" s="459"/>
      <c r="L35" s="459"/>
      <c r="M35" s="459"/>
      <c r="N35" s="460"/>
    </row>
    <row r="36" spans="1:14" ht="13.5" customHeight="1">
      <c r="A36" s="9"/>
      <c r="B36" s="9"/>
      <c r="C36" s="9"/>
      <c r="D36" s="9"/>
      <c r="E36" s="9"/>
      <c r="F36" s="9"/>
      <c r="G36" s="9"/>
      <c r="H36" s="9"/>
      <c r="I36" s="9"/>
      <c r="J36" s="9"/>
      <c r="K36" s="9"/>
      <c r="L36" s="9"/>
      <c r="M36" s="9"/>
      <c r="N36" s="9"/>
    </row>
    <row r="37" ht="13.5">
      <c r="N37" s="2" t="s">
        <v>28</v>
      </c>
    </row>
  </sheetData>
  <sheetProtection/>
  <mergeCells count="55">
    <mergeCell ref="A17:D17"/>
    <mergeCell ref="A33:D33"/>
    <mergeCell ref="E34:N34"/>
    <mergeCell ref="E33:N33"/>
    <mergeCell ref="A29:D29"/>
    <mergeCell ref="E27:N27"/>
    <mergeCell ref="E28:N28"/>
    <mergeCell ref="E29:N29"/>
    <mergeCell ref="A28:D28"/>
    <mergeCell ref="A27:D27"/>
    <mergeCell ref="A24:D24"/>
    <mergeCell ref="A25:D25"/>
    <mergeCell ref="E20:N20"/>
    <mergeCell ref="A22:D22"/>
    <mergeCell ref="A21:D21"/>
    <mergeCell ref="A20:D20"/>
    <mergeCell ref="A12:N12"/>
    <mergeCell ref="E17:N17"/>
    <mergeCell ref="A13:D13"/>
    <mergeCell ref="E19:N19"/>
    <mergeCell ref="E16:N16"/>
    <mergeCell ref="E13:N13"/>
    <mergeCell ref="A16:D16"/>
    <mergeCell ref="A18:D18"/>
    <mergeCell ref="E18:N18"/>
    <mergeCell ref="A19:D19"/>
    <mergeCell ref="E35:N35"/>
    <mergeCell ref="E30:N30"/>
    <mergeCell ref="A35:D35"/>
    <mergeCell ref="A31:D31"/>
    <mergeCell ref="A32:D32"/>
    <mergeCell ref="A30:D30"/>
    <mergeCell ref="A34:D34"/>
    <mergeCell ref="E32:N32"/>
    <mergeCell ref="E31:N31"/>
    <mergeCell ref="L2:N2"/>
    <mergeCell ref="A14:D14"/>
    <mergeCell ref="E14:N14"/>
    <mergeCell ref="A15:D15"/>
    <mergeCell ref="E15:N15"/>
    <mergeCell ref="B7:N7"/>
    <mergeCell ref="A4:N4"/>
    <mergeCell ref="A5:N5"/>
    <mergeCell ref="A8:B8"/>
    <mergeCell ref="A10:D10"/>
    <mergeCell ref="E26:N26"/>
    <mergeCell ref="C8:E8"/>
    <mergeCell ref="E23:N23"/>
    <mergeCell ref="E24:N24"/>
    <mergeCell ref="E25:N25"/>
    <mergeCell ref="A23:D23"/>
    <mergeCell ref="E21:N21"/>
    <mergeCell ref="E22:N22"/>
    <mergeCell ref="E10:N10"/>
    <mergeCell ref="A26:D26"/>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N37"/>
  <sheetViews>
    <sheetView view="pageBreakPreview" zoomScale="70" zoomScaleSheetLayoutView="70"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30</v>
      </c>
    </row>
    <row r="2" spans="12:14" ht="18" customHeight="1">
      <c r="L2" s="436" t="str">
        <f>'入力シート'!E6</f>
        <v>平成○○年○○月○○日</v>
      </c>
      <c r="M2" s="436"/>
      <c r="N2" s="436"/>
    </row>
    <row r="3" ht="54" customHeight="1"/>
    <row r="4" spans="1:14" ht="18" customHeight="1">
      <c r="A4" s="424" t="s">
        <v>1</v>
      </c>
      <c r="B4" s="424"/>
      <c r="C4" s="424"/>
      <c r="D4" s="424"/>
      <c r="E4" s="424"/>
      <c r="F4" s="424"/>
      <c r="G4" s="424"/>
      <c r="H4" s="424"/>
      <c r="I4" s="424"/>
      <c r="J4" s="424"/>
      <c r="K4" s="424"/>
      <c r="L4" s="424"/>
      <c r="M4" s="424"/>
      <c r="N4" s="424"/>
    </row>
    <row r="5" spans="1:14" ht="18" customHeight="1">
      <c r="A5" s="424" t="s">
        <v>29</v>
      </c>
      <c r="B5" s="424"/>
      <c r="C5" s="424"/>
      <c r="D5" s="424"/>
      <c r="E5" s="424"/>
      <c r="F5" s="424"/>
      <c r="G5" s="424"/>
      <c r="H5" s="424"/>
      <c r="I5" s="424"/>
      <c r="J5" s="424"/>
      <c r="K5" s="424"/>
      <c r="L5" s="424"/>
      <c r="M5" s="424"/>
      <c r="N5" s="424"/>
    </row>
    <row r="7" spans="1:14" ht="27" customHeight="1">
      <c r="A7" s="10" t="s">
        <v>3</v>
      </c>
      <c r="B7" s="439" t="str">
        <f>'入力シート'!E19</f>
        <v>主要地方道環状２号線（駒岡・梶山地区）電線共同溝整備工事（その２）</v>
      </c>
      <c r="C7" s="439"/>
      <c r="D7" s="439"/>
      <c r="E7" s="439"/>
      <c r="F7" s="439"/>
      <c r="G7" s="439"/>
      <c r="H7" s="439"/>
      <c r="I7" s="439"/>
      <c r="J7" s="439"/>
      <c r="K7" s="439"/>
      <c r="L7" s="439"/>
      <c r="M7" s="439"/>
      <c r="N7" s="439"/>
    </row>
    <row r="8" spans="1:14" ht="27" customHeight="1">
      <c r="A8" s="425" t="s">
        <v>37</v>
      </c>
      <c r="B8" s="426"/>
      <c r="C8" s="442">
        <f>'入力シート'!E8</f>
        <v>12345</v>
      </c>
      <c r="D8" s="442"/>
      <c r="E8" s="442"/>
      <c r="F8" s="99"/>
      <c r="G8" s="99"/>
      <c r="H8" s="99"/>
      <c r="I8" s="99"/>
      <c r="J8" s="99"/>
      <c r="K8" s="99"/>
      <c r="L8" s="99"/>
      <c r="M8" s="99"/>
      <c r="N8" s="99"/>
    </row>
    <row r="9" ht="14.25" thickBot="1"/>
    <row r="10" spans="1:14" ht="54" customHeight="1" thickBot="1">
      <c r="A10" s="457" t="s">
        <v>69</v>
      </c>
      <c r="B10" s="458"/>
      <c r="C10" s="458"/>
      <c r="D10" s="458"/>
      <c r="E10" s="454" t="str">
        <f>IF('入力シート'!C34="適用",'入力シート'!E34,"今回工事ではこの項目を適用しません。")</f>
        <v>今回工事ではこの項目を適用しません。</v>
      </c>
      <c r="F10" s="455"/>
      <c r="G10" s="455"/>
      <c r="H10" s="455"/>
      <c r="I10" s="455"/>
      <c r="J10" s="455"/>
      <c r="K10" s="455"/>
      <c r="L10" s="455"/>
      <c r="M10" s="455"/>
      <c r="N10" s="456"/>
    </row>
    <row r="11" ht="14.25" thickBot="1"/>
    <row r="12" spans="1:14" ht="27" customHeight="1">
      <c r="A12" s="462" t="s">
        <v>71</v>
      </c>
      <c r="B12" s="428"/>
      <c r="C12" s="428"/>
      <c r="D12" s="428"/>
      <c r="E12" s="428"/>
      <c r="F12" s="428"/>
      <c r="G12" s="428"/>
      <c r="H12" s="428"/>
      <c r="I12" s="428"/>
      <c r="J12" s="428"/>
      <c r="K12" s="428"/>
      <c r="L12" s="428"/>
      <c r="M12" s="428"/>
      <c r="N12" s="441"/>
    </row>
    <row r="13" spans="1:14" ht="27" customHeight="1">
      <c r="A13" s="463"/>
      <c r="B13" s="464"/>
      <c r="C13" s="464"/>
      <c r="D13" s="464"/>
      <c r="E13" s="464"/>
      <c r="F13" s="464"/>
      <c r="G13" s="464"/>
      <c r="H13" s="464"/>
      <c r="I13" s="464"/>
      <c r="J13" s="464"/>
      <c r="K13" s="464"/>
      <c r="L13" s="464"/>
      <c r="M13" s="464"/>
      <c r="N13" s="465"/>
    </row>
    <row r="14" spans="1:14" ht="27" customHeight="1">
      <c r="A14" s="453"/>
      <c r="B14" s="451"/>
      <c r="C14" s="451"/>
      <c r="D14" s="451"/>
      <c r="E14" s="451"/>
      <c r="F14" s="451"/>
      <c r="G14" s="451"/>
      <c r="H14" s="451"/>
      <c r="I14" s="451"/>
      <c r="J14" s="451"/>
      <c r="K14" s="451"/>
      <c r="L14" s="451"/>
      <c r="M14" s="451"/>
      <c r="N14" s="452"/>
    </row>
    <row r="15" spans="1:14" ht="27" customHeight="1">
      <c r="A15" s="453"/>
      <c r="B15" s="451"/>
      <c r="C15" s="451"/>
      <c r="D15" s="451"/>
      <c r="E15" s="451"/>
      <c r="F15" s="451"/>
      <c r="G15" s="451"/>
      <c r="H15" s="451"/>
      <c r="I15" s="451"/>
      <c r="J15" s="451"/>
      <c r="K15" s="451"/>
      <c r="L15" s="451"/>
      <c r="M15" s="451"/>
      <c r="N15" s="452"/>
    </row>
    <row r="16" spans="1:14" ht="27" customHeight="1">
      <c r="A16" s="453"/>
      <c r="B16" s="451"/>
      <c r="C16" s="451"/>
      <c r="D16" s="451"/>
      <c r="E16" s="451"/>
      <c r="F16" s="451"/>
      <c r="G16" s="451"/>
      <c r="H16" s="451"/>
      <c r="I16" s="451"/>
      <c r="J16" s="451"/>
      <c r="K16" s="451"/>
      <c r="L16" s="451"/>
      <c r="M16" s="451"/>
      <c r="N16" s="452"/>
    </row>
    <row r="17" spans="1:14" ht="27" customHeight="1">
      <c r="A17" s="453"/>
      <c r="B17" s="451"/>
      <c r="C17" s="451"/>
      <c r="D17" s="451"/>
      <c r="E17" s="451"/>
      <c r="F17" s="451"/>
      <c r="G17" s="451"/>
      <c r="H17" s="451"/>
      <c r="I17" s="451"/>
      <c r="J17" s="451"/>
      <c r="K17" s="451"/>
      <c r="L17" s="451"/>
      <c r="M17" s="451"/>
      <c r="N17" s="452"/>
    </row>
    <row r="18" spans="1:14" ht="27" customHeight="1">
      <c r="A18" s="453"/>
      <c r="B18" s="451"/>
      <c r="C18" s="451"/>
      <c r="D18" s="451"/>
      <c r="E18" s="451"/>
      <c r="F18" s="451"/>
      <c r="G18" s="451"/>
      <c r="H18" s="451"/>
      <c r="I18" s="451"/>
      <c r="J18" s="451"/>
      <c r="K18" s="451"/>
      <c r="L18" s="451"/>
      <c r="M18" s="451"/>
      <c r="N18" s="452"/>
    </row>
    <row r="19" spans="1:14" ht="27" customHeight="1">
      <c r="A19" s="453"/>
      <c r="B19" s="451"/>
      <c r="C19" s="451"/>
      <c r="D19" s="451"/>
      <c r="E19" s="451"/>
      <c r="F19" s="451"/>
      <c r="G19" s="451"/>
      <c r="H19" s="451"/>
      <c r="I19" s="451"/>
      <c r="J19" s="451"/>
      <c r="K19" s="451"/>
      <c r="L19" s="451"/>
      <c r="M19" s="451"/>
      <c r="N19" s="452"/>
    </row>
    <row r="20" spans="1:14" ht="27" customHeight="1">
      <c r="A20" s="453"/>
      <c r="B20" s="451"/>
      <c r="C20" s="451"/>
      <c r="D20" s="451"/>
      <c r="E20" s="451"/>
      <c r="F20" s="451"/>
      <c r="G20" s="451"/>
      <c r="H20" s="451"/>
      <c r="I20" s="451"/>
      <c r="J20" s="451"/>
      <c r="K20" s="451"/>
      <c r="L20" s="451"/>
      <c r="M20" s="451"/>
      <c r="N20" s="452"/>
    </row>
    <row r="21" spans="1:14" ht="27" customHeight="1">
      <c r="A21" s="453"/>
      <c r="B21" s="451"/>
      <c r="C21" s="451"/>
      <c r="D21" s="451"/>
      <c r="E21" s="451"/>
      <c r="F21" s="451"/>
      <c r="G21" s="451"/>
      <c r="H21" s="451"/>
      <c r="I21" s="451"/>
      <c r="J21" s="451"/>
      <c r="K21" s="451"/>
      <c r="L21" s="451"/>
      <c r="M21" s="451"/>
      <c r="N21" s="452"/>
    </row>
    <row r="22" spans="1:14" ht="27" customHeight="1">
      <c r="A22" s="453"/>
      <c r="B22" s="451"/>
      <c r="C22" s="451"/>
      <c r="D22" s="451"/>
      <c r="E22" s="451"/>
      <c r="F22" s="451"/>
      <c r="G22" s="451"/>
      <c r="H22" s="451"/>
      <c r="I22" s="451"/>
      <c r="J22" s="451"/>
      <c r="K22" s="451"/>
      <c r="L22" s="451"/>
      <c r="M22" s="451"/>
      <c r="N22" s="452"/>
    </row>
    <row r="23" spans="1:14" ht="27" customHeight="1">
      <c r="A23" s="453"/>
      <c r="B23" s="451"/>
      <c r="C23" s="451"/>
      <c r="D23" s="451"/>
      <c r="E23" s="451"/>
      <c r="F23" s="451"/>
      <c r="G23" s="451"/>
      <c r="H23" s="451"/>
      <c r="I23" s="451"/>
      <c r="J23" s="451"/>
      <c r="K23" s="451"/>
      <c r="L23" s="451"/>
      <c r="M23" s="451"/>
      <c r="N23" s="452"/>
    </row>
    <row r="24" spans="1:14" ht="27" customHeight="1">
      <c r="A24" s="453"/>
      <c r="B24" s="451"/>
      <c r="C24" s="451"/>
      <c r="D24" s="451"/>
      <c r="E24" s="451"/>
      <c r="F24" s="451"/>
      <c r="G24" s="451"/>
      <c r="H24" s="451"/>
      <c r="I24" s="451"/>
      <c r="J24" s="451"/>
      <c r="K24" s="451"/>
      <c r="L24" s="451"/>
      <c r="M24" s="451"/>
      <c r="N24" s="452"/>
    </row>
    <row r="25" spans="1:14" ht="27" customHeight="1">
      <c r="A25" s="453"/>
      <c r="B25" s="451"/>
      <c r="C25" s="451"/>
      <c r="D25" s="451"/>
      <c r="E25" s="451"/>
      <c r="F25" s="451"/>
      <c r="G25" s="451"/>
      <c r="H25" s="451"/>
      <c r="I25" s="451"/>
      <c r="J25" s="451"/>
      <c r="K25" s="451"/>
      <c r="L25" s="451"/>
      <c r="M25" s="451"/>
      <c r="N25" s="452"/>
    </row>
    <row r="26" spans="1:14" ht="27" customHeight="1">
      <c r="A26" s="453"/>
      <c r="B26" s="451"/>
      <c r="C26" s="451"/>
      <c r="D26" s="451"/>
      <c r="E26" s="451"/>
      <c r="F26" s="451"/>
      <c r="G26" s="451"/>
      <c r="H26" s="451"/>
      <c r="I26" s="451"/>
      <c r="J26" s="451"/>
      <c r="K26" s="451"/>
      <c r="L26" s="451"/>
      <c r="M26" s="451"/>
      <c r="N26" s="452"/>
    </row>
    <row r="27" spans="1:14" ht="27" customHeight="1">
      <c r="A27" s="453"/>
      <c r="B27" s="451"/>
      <c r="C27" s="451"/>
      <c r="D27" s="451"/>
      <c r="E27" s="451"/>
      <c r="F27" s="451"/>
      <c r="G27" s="451"/>
      <c r="H27" s="451"/>
      <c r="I27" s="451"/>
      <c r="J27" s="451"/>
      <c r="K27" s="451"/>
      <c r="L27" s="451"/>
      <c r="M27" s="451"/>
      <c r="N27" s="452"/>
    </row>
    <row r="28" spans="1:14" ht="27" customHeight="1">
      <c r="A28" s="453"/>
      <c r="B28" s="451"/>
      <c r="C28" s="451"/>
      <c r="D28" s="451"/>
      <c r="E28" s="451"/>
      <c r="F28" s="451"/>
      <c r="G28" s="451"/>
      <c r="H28" s="451"/>
      <c r="I28" s="451"/>
      <c r="J28" s="451"/>
      <c r="K28" s="451"/>
      <c r="L28" s="451"/>
      <c r="M28" s="451"/>
      <c r="N28" s="452"/>
    </row>
    <row r="29" spans="1:14" ht="27" customHeight="1">
      <c r="A29" s="453"/>
      <c r="B29" s="451"/>
      <c r="C29" s="451"/>
      <c r="D29" s="451"/>
      <c r="E29" s="451"/>
      <c r="F29" s="451"/>
      <c r="G29" s="451"/>
      <c r="H29" s="451"/>
      <c r="I29" s="451"/>
      <c r="J29" s="451"/>
      <c r="K29" s="451"/>
      <c r="L29" s="451"/>
      <c r="M29" s="451"/>
      <c r="N29" s="452"/>
    </row>
    <row r="30" spans="1:14" ht="27" customHeight="1">
      <c r="A30" s="453"/>
      <c r="B30" s="451"/>
      <c r="C30" s="451"/>
      <c r="D30" s="451"/>
      <c r="E30" s="451"/>
      <c r="F30" s="451"/>
      <c r="G30" s="451"/>
      <c r="H30" s="451"/>
      <c r="I30" s="451"/>
      <c r="J30" s="451"/>
      <c r="K30" s="451"/>
      <c r="L30" s="451"/>
      <c r="M30" s="451"/>
      <c r="N30" s="452"/>
    </row>
    <row r="31" spans="1:14" ht="27" customHeight="1">
      <c r="A31" s="453"/>
      <c r="B31" s="451"/>
      <c r="C31" s="451"/>
      <c r="D31" s="451"/>
      <c r="E31" s="451"/>
      <c r="F31" s="451"/>
      <c r="G31" s="451"/>
      <c r="H31" s="451"/>
      <c r="I31" s="451"/>
      <c r="J31" s="451"/>
      <c r="K31" s="451"/>
      <c r="L31" s="451"/>
      <c r="M31" s="451"/>
      <c r="N31" s="452"/>
    </row>
    <row r="32" spans="1:14" ht="27" customHeight="1">
      <c r="A32" s="453"/>
      <c r="B32" s="451"/>
      <c r="C32" s="451"/>
      <c r="D32" s="451"/>
      <c r="E32" s="451"/>
      <c r="F32" s="451"/>
      <c r="G32" s="451"/>
      <c r="H32" s="451"/>
      <c r="I32" s="451"/>
      <c r="J32" s="451"/>
      <c r="K32" s="451"/>
      <c r="L32" s="451"/>
      <c r="M32" s="451"/>
      <c r="N32" s="452"/>
    </row>
    <row r="33" spans="1:14" ht="27" customHeight="1">
      <c r="A33" s="453"/>
      <c r="B33" s="451"/>
      <c r="C33" s="451"/>
      <c r="D33" s="451"/>
      <c r="E33" s="451"/>
      <c r="F33" s="451"/>
      <c r="G33" s="451"/>
      <c r="H33" s="451"/>
      <c r="I33" s="451"/>
      <c r="J33" s="451"/>
      <c r="K33" s="451"/>
      <c r="L33" s="451"/>
      <c r="M33" s="451"/>
      <c r="N33" s="452"/>
    </row>
    <row r="34" spans="1:14" ht="27" customHeight="1">
      <c r="A34" s="453"/>
      <c r="B34" s="451"/>
      <c r="C34" s="451"/>
      <c r="D34" s="451"/>
      <c r="E34" s="451"/>
      <c r="F34" s="451"/>
      <c r="G34" s="451"/>
      <c r="H34" s="451"/>
      <c r="I34" s="451"/>
      <c r="J34" s="451"/>
      <c r="K34" s="451"/>
      <c r="L34" s="451"/>
      <c r="M34" s="451"/>
      <c r="N34" s="452"/>
    </row>
    <row r="35" spans="1:14" ht="27" customHeight="1" thickBot="1">
      <c r="A35" s="461"/>
      <c r="B35" s="459"/>
      <c r="C35" s="459"/>
      <c r="D35" s="459"/>
      <c r="E35" s="459"/>
      <c r="F35" s="459"/>
      <c r="G35" s="459"/>
      <c r="H35" s="459"/>
      <c r="I35" s="459"/>
      <c r="J35" s="459"/>
      <c r="K35" s="459"/>
      <c r="L35" s="459"/>
      <c r="M35" s="459"/>
      <c r="N35" s="460"/>
    </row>
    <row r="36" spans="1:14" ht="13.5" customHeight="1">
      <c r="A36" s="9"/>
      <c r="B36" s="9"/>
      <c r="C36" s="9"/>
      <c r="D36" s="9"/>
      <c r="E36" s="9"/>
      <c r="F36" s="9"/>
      <c r="G36" s="9"/>
      <c r="H36" s="9"/>
      <c r="I36" s="9"/>
      <c r="J36" s="9"/>
      <c r="K36" s="9"/>
      <c r="L36" s="9"/>
      <c r="M36" s="9"/>
      <c r="N36" s="9"/>
    </row>
    <row r="37" ht="13.5">
      <c r="N37" s="2" t="s">
        <v>28</v>
      </c>
    </row>
  </sheetData>
  <sheetProtection/>
  <mergeCells count="55">
    <mergeCell ref="L2:N2"/>
    <mergeCell ref="A14:D14"/>
    <mergeCell ref="E14:N14"/>
    <mergeCell ref="A15:D15"/>
    <mergeCell ref="E15:N15"/>
    <mergeCell ref="B7:N7"/>
    <mergeCell ref="A4:N4"/>
    <mergeCell ref="A5:N5"/>
    <mergeCell ref="A10:D10"/>
    <mergeCell ref="E10:N10"/>
    <mergeCell ref="E28:N28"/>
    <mergeCell ref="A8:B8"/>
    <mergeCell ref="C8:E8"/>
    <mergeCell ref="A20:D20"/>
    <mergeCell ref="E26:N26"/>
    <mergeCell ref="E23:N23"/>
    <mergeCell ref="A18:D18"/>
    <mergeCell ref="A21:D21"/>
    <mergeCell ref="E17:N17"/>
    <mergeCell ref="A13:D13"/>
    <mergeCell ref="A35:D35"/>
    <mergeCell ref="A27:D27"/>
    <mergeCell ref="A30:D30"/>
    <mergeCell ref="A31:D31"/>
    <mergeCell ref="A33:D33"/>
    <mergeCell ref="A34:D34"/>
    <mergeCell ref="A29:D29"/>
    <mergeCell ref="A32:D32"/>
    <mergeCell ref="A28:D28"/>
    <mergeCell ref="E29:N29"/>
    <mergeCell ref="E24:N24"/>
    <mergeCell ref="E25:N25"/>
    <mergeCell ref="E35:N35"/>
    <mergeCell ref="E27:N27"/>
    <mergeCell ref="E31:N31"/>
    <mergeCell ref="E34:N34"/>
    <mergeCell ref="E33:N33"/>
    <mergeCell ref="E32:N32"/>
    <mergeCell ref="E30:N30"/>
    <mergeCell ref="A16:D16"/>
    <mergeCell ref="E19:N19"/>
    <mergeCell ref="A22:D22"/>
    <mergeCell ref="E22:N22"/>
    <mergeCell ref="E20:N20"/>
    <mergeCell ref="E21:N21"/>
    <mergeCell ref="A26:D26"/>
    <mergeCell ref="A24:D24"/>
    <mergeCell ref="A25:D25"/>
    <mergeCell ref="A12:N12"/>
    <mergeCell ref="A17:D17"/>
    <mergeCell ref="E13:N13"/>
    <mergeCell ref="E16:N16"/>
    <mergeCell ref="A23:D23"/>
    <mergeCell ref="E18:N18"/>
    <mergeCell ref="A19:D19"/>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pageSetUpPr fitToPage="1"/>
  </sheetPr>
  <dimension ref="A1:N37"/>
  <sheetViews>
    <sheetView view="pageBreakPreview" zoomScale="70" zoomScaleSheetLayoutView="70"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31</v>
      </c>
    </row>
    <row r="2" spans="12:14" ht="18" customHeight="1">
      <c r="L2" s="436" t="str">
        <f>'入力シート'!E6</f>
        <v>平成○○年○○月○○日</v>
      </c>
      <c r="M2" s="436"/>
      <c r="N2" s="436"/>
    </row>
    <row r="3" ht="54" customHeight="1"/>
    <row r="4" spans="1:14" ht="18" customHeight="1">
      <c r="A4" s="424" t="s">
        <v>1</v>
      </c>
      <c r="B4" s="424"/>
      <c r="C4" s="424"/>
      <c r="D4" s="424"/>
      <c r="E4" s="424"/>
      <c r="F4" s="424"/>
      <c r="G4" s="424"/>
      <c r="H4" s="424"/>
      <c r="I4" s="424"/>
      <c r="J4" s="424"/>
      <c r="K4" s="424"/>
      <c r="L4" s="424"/>
      <c r="M4" s="424"/>
      <c r="N4" s="424"/>
    </row>
    <row r="5" spans="1:14" ht="18" customHeight="1">
      <c r="A5" s="424" t="s">
        <v>32</v>
      </c>
      <c r="B5" s="424"/>
      <c r="C5" s="424"/>
      <c r="D5" s="424"/>
      <c r="E5" s="424"/>
      <c r="F5" s="424"/>
      <c r="G5" s="424"/>
      <c r="H5" s="424"/>
      <c r="I5" s="424"/>
      <c r="J5" s="424"/>
      <c r="K5" s="424"/>
      <c r="L5" s="424"/>
      <c r="M5" s="424"/>
      <c r="N5" s="424"/>
    </row>
    <row r="7" spans="1:14" ht="27" customHeight="1">
      <c r="A7" s="10" t="s">
        <v>3</v>
      </c>
      <c r="B7" s="439" t="str">
        <f>'入力シート'!E19</f>
        <v>主要地方道環状２号線（駒岡・梶山地区）電線共同溝整備工事（その２）</v>
      </c>
      <c r="C7" s="439"/>
      <c r="D7" s="439"/>
      <c r="E7" s="439"/>
      <c r="F7" s="439"/>
      <c r="G7" s="439"/>
      <c r="H7" s="439"/>
      <c r="I7" s="439"/>
      <c r="J7" s="439"/>
      <c r="K7" s="439"/>
      <c r="L7" s="439"/>
      <c r="M7" s="439"/>
      <c r="N7" s="439"/>
    </row>
    <row r="8" spans="1:14" ht="27" customHeight="1">
      <c r="A8" s="425" t="s">
        <v>37</v>
      </c>
      <c r="B8" s="426"/>
      <c r="C8" s="442">
        <f>'入力シート'!E8</f>
        <v>12345</v>
      </c>
      <c r="D8" s="442"/>
      <c r="E8" s="442"/>
      <c r="F8" s="99"/>
      <c r="G8" s="99"/>
      <c r="H8" s="99"/>
      <c r="I8" s="99"/>
      <c r="J8" s="99"/>
      <c r="K8" s="99"/>
      <c r="L8" s="99"/>
      <c r="M8" s="99"/>
      <c r="N8" s="99"/>
    </row>
    <row r="9" ht="14.25" thickBot="1"/>
    <row r="10" spans="1:14" ht="54" customHeight="1" thickBot="1">
      <c r="A10" s="457" t="s">
        <v>69</v>
      </c>
      <c r="B10" s="458"/>
      <c r="C10" s="458"/>
      <c r="D10" s="458"/>
      <c r="E10" s="454" t="str">
        <f>IF('入力シート'!C35="適用",'入力シート'!E35,"今回工事ではこの項目を適用しません。")</f>
        <v>工事期間中の周辺環境や埋設物等に関する施工上の配慮について</v>
      </c>
      <c r="F10" s="455"/>
      <c r="G10" s="455"/>
      <c r="H10" s="455"/>
      <c r="I10" s="455"/>
      <c r="J10" s="455"/>
      <c r="K10" s="455"/>
      <c r="L10" s="455"/>
      <c r="M10" s="455"/>
      <c r="N10" s="456"/>
    </row>
    <row r="11" ht="14.25" thickBot="1"/>
    <row r="12" spans="1:14" ht="27" customHeight="1">
      <c r="A12" s="462" t="s">
        <v>72</v>
      </c>
      <c r="B12" s="428"/>
      <c r="C12" s="428"/>
      <c r="D12" s="428"/>
      <c r="E12" s="428"/>
      <c r="F12" s="428"/>
      <c r="G12" s="428"/>
      <c r="H12" s="428"/>
      <c r="I12" s="428"/>
      <c r="J12" s="428"/>
      <c r="K12" s="428"/>
      <c r="L12" s="428"/>
      <c r="M12" s="428"/>
      <c r="N12" s="441"/>
    </row>
    <row r="13" spans="1:14" ht="27" customHeight="1">
      <c r="A13" s="463"/>
      <c r="B13" s="464"/>
      <c r="C13" s="464"/>
      <c r="D13" s="464"/>
      <c r="E13" s="464"/>
      <c r="F13" s="464"/>
      <c r="G13" s="464"/>
      <c r="H13" s="464"/>
      <c r="I13" s="464"/>
      <c r="J13" s="464"/>
      <c r="K13" s="464"/>
      <c r="L13" s="464"/>
      <c r="M13" s="464"/>
      <c r="N13" s="465"/>
    </row>
    <row r="14" spans="1:14" ht="27" customHeight="1">
      <c r="A14" s="453"/>
      <c r="B14" s="451"/>
      <c r="C14" s="451"/>
      <c r="D14" s="451"/>
      <c r="E14" s="451"/>
      <c r="F14" s="451"/>
      <c r="G14" s="451"/>
      <c r="H14" s="451"/>
      <c r="I14" s="451"/>
      <c r="J14" s="451"/>
      <c r="K14" s="451"/>
      <c r="L14" s="451"/>
      <c r="M14" s="451"/>
      <c r="N14" s="452"/>
    </row>
    <row r="15" spans="1:14" ht="27" customHeight="1">
      <c r="A15" s="453"/>
      <c r="B15" s="451"/>
      <c r="C15" s="451"/>
      <c r="D15" s="451"/>
      <c r="E15" s="451"/>
      <c r="F15" s="451"/>
      <c r="G15" s="451"/>
      <c r="H15" s="451"/>
      <c r="I15" s="451"/>
      <c r="J15" s="451"/>
      <c r="K15" s="451"/>
      <c r="L15" s="451"/>
      <c r="M15" s="451"/>
      <c r="N15" s="452"/>
    </row>
    <row r="16" spans="1:14" ht="27" customHeight="1">
      <c r="A16" s="453"/>
      <c r="B16" s="451"/>
      <c r="C16" s="451"/>
      <c r="D16" s="451"/>
      <c r="E16" s="451"/>
      <c r="F16" s="451"/>
      <c r="G16" s="451"/>
      <c r="H16" s="451"/>
      <c r="I16" s="451"/>
      <c r="J16" s="451"/>
      <c r="K16" s="451"/>
      <c r="L16" s="451"/>
      <c r="M16" s="451"/>
      <c r="N16" s="452"/>
    </row>
    <row r="17" spans="1:14" ht="27" customHeight="1">
      <c r="A17" s="453"/>
      <c r="B17" s="451"/>
      <c r="C17" s="451"/>
      <c r="D17" s="451"/>
      <c r="E17" s="451"/>
      <c r="F17" s="451"/>
      <c r="G17" s="451"/>
      <c r="H17" s="451"/>
      <c r="I17" s="451"/>
      <c r="J17" s="451"/>
      <c r="K17" s="451"/>
      <c r="L17" s="451"/>
      <c r="M17" s="451"/>
      <c r="N17" s="452"/>
    </row>
    <row r="18" spans="1:14" ht="27" customHeight="1">
      <c r="A18" s="453"/>
      <c r="B18" s="451"/>
      <c r="C18" s="451"/>
      <c r="D18" s="451"/>
      <c r="E18" s="451"/>
      <c r="F18" s="451"/>
      <c r="G18" s="451"/>
      <c r="H18" s="451"/>
      <c r="I18" s="451"/>
      <c r="J18" s="451"/>
      <c r="K18" s="451"/>
      <c r="L18" s="451"/>
      <c r="M18" s="451"/>
      <c r="N18" s="452"/>
    </row>
    <row r="19" spans="1:14" ht="27" customHeight="1">
      <c r="A19" s="453"/>
      <c r="B19" s="451"/>
      <c r="C19" s="451"/>
      <c r="D19" s="451"/>
      <c r="E19" s="451"/>
      <c r="F19" s="451"/>
      <c r="G19" s="451"/>
      <c r="H19" s="451"/>
      <c r="I19" s="451"/>
      <c r="J19" s="451"/>
      <c r="K19" s="451"/>
      <c r="L19" s="451"/>
      <c r="M19" s="451"/>
      <c r="N19" s="452"/>
    </row>
    <row r="20" spans="1:14" ht="27" customHeight="1">
      <c r="A20" s="453"/>
      <c r="B20" s="451"/>
      <c r="C20" s="451"/>
      <c r="D20" s="451"/>
      <c r="E20" s="451"/>
      <c r="F20" s="451"/>
      <c r="G20" s="451"/>
      <c r="H20" s="451"/>
      <c r="I20" s="451"/>
      <c r="J20" s="451"/>
      <c r="K20" s="451"/>
      <c r="L20" s="451"/>
      <c r="M20" s="451"/>
      <c r="N20" s="452"/>
    </row>
    <row r="21" spans="1:14" ht="27" customHeight="1">
      <c r="A21" s="453"/>
      <c r="B21" s="451"/>
      <c r="C21" s="451"/>
      <c r="D21" s="451"/>
      <c r="E21" s="451"/>
      <c r="F21" s="451"/>
      <c r="G21" s="451"/>
      <c r="H21" s="451"/>
      <c r="I21" s="451"/>
      <c r="J21" s="451"/>
      <c r="K21" s="451"/>
      <c r="L21" s="451"/>
      <c r="M21" s="451"/>
      <c r="N21" s="452"/>
    </row>
    <row r="22" spans="1:14" ht="27" customHeight="1">
      <c r="A22" s="453"/>
      <c r="B22" s="451"/>
      <c r="C22" s="451"/>
      <c r="D22" s="451"/>
      <c r="E22" s="451"/>
      <c r="F22" s="451"/>
      <c r="G22" s="451"/>
      <c r="H22" s="451"/>
      <c r="I22" s="451"/>
      <c r="J22" s="451"/>
      <c r="K22" s="451"/>
      <c r="L22" s="451"/>
      <c r="M22" s="451"/>
      <c r="N22" s="452"/>
    </row>
    <row r="23" spans="1:14" ht="27" customHeight="1">
      <c r="A23" s="453"/>
      <c r="B23" s="451"/>
      <c r="C23" s="451"/>
      <c r="D23" s="451"/>
      <c r="E23" s="451"/>
      <c r="F23" s="451"/>
      <c r="G23" s="451"/>
      <c r="H23" s="451"/>
      <c r="I23" s="451"/>
      <c r="J23" s="451"/>
      <c r="K23" s="451"/>
      <c r="L23" s="451"/>
      <c r="M23" s="451"/>
      <c r="N23" s="452"/>
    </row>
    <row r="24" spans="1:14" ht="27" customHeight="1">
      <c r="A24" s="453"/>
      <c r="B24" s="451"/>
      <c r="C24" s="451"/>
      <c r="D24" s="451"/>
      <c r="E24" s="451"/>
      <c r="F24" s="451"/>
      <c r="G24" s="451"/>
      <c r="H24" s="451"/>
      <c r="I24" s="451"/>
      <c r="J24" s="451"/>
      <c r="K24" s="451"/>
      <c r="L24" s="451"/>
      <c r="M24" s="451"/>
      <c r="N24" s="452"/>
    </row>
    <row r="25" spans="1:14" ht="27" customHeight="1">
      <c r="A25" s="453"/>
      <c r="B25" s="451"/>
      <c r="C25" s="451"/>
      <c r="D25" s="451"/>
      <c r="E25" s="451"/>
      <c r="F25" s="451"/>
      <c r="G25" s="451"/>
      <c r="H25" s="451"/>
      <c r="I25" s="451"/>
      <c r="J25" s="451"/>
      <c r="K25" s="451"/>
      <c r="L25" s="451"/>
      <c r="M25" s="451"/>
      <c r="N25" s="452"/>
    </row>
    <row r="26" spans="1:14" ht="27" customHeight="1">
      <c r="A26" s="453"/>
      <c r="B26" s="451"/>
      <c r="C26" s="451"/>
      <c r="D26" s="451"/>
      <c r="E26" s="451"/>
      <c r="F26" s="451"/>
      <c r="G26" s="451"/>
      <c r="H26" s="451"/>
      <c r="I26" s="451"/>
      <c r="J26" s="451"/>
      <c r="K26" s="451"/>
      <c r="L26" s="451"/>
      <c r="M26" s="451"/>
      <c r="N26" s="452"/>
    </row>
    <row r="27" spans="1:14" ht="27" customHeight="1">
      <c r="A27" s="453"/>
      <c r="B27" s="451"/>
      <c r="C27" s="451"/>
      <c r="D27" s="451"/>
      <c r="E27" s="451"/>
      <c r="F27" s="451"/>
      <c r="G27" s="451"/>
      <c r="H27" s="451"/>
      <c r="I27" s="451"/>
      <c r="J27" s="451"/>
      <c r="K27" s="451"/>
      <c r="L27" s="451"/>
      <c r="M27" s="451"/>
      <c r="N27" s="452"/>
    </row>
    <row r="28" spans="1:14" ht="27" customHeight="1">
      <c r="A28" s="453"/>
      <c r="B28" s="451"/>
      <c r="C28" s="451"/>
      <c r="D28" s="451"/>
      <c r="E28" s="451"/>
      <c r="F28" s="451"/>
      <c r="G28" s="451"/>
      <c r="H28" s="451"/>
      <c r="I28" s="451"/>
      <c r="J28" s="451"/>
      <c r="K28" s="451"/>
      <c r="L28" s="451"/>
      <c r="M28" s="451"/>
      <c r="N28" s="452"/>
    </row>
    <row r="29" spans="1:14" ht="27" customHeight="1">
      <c r="A29" s="453"/>
      <c r="B29" s="451"/>
      <c r="C29" s="451"/>
      <c r="D29" s="451"/>
      <c r="E29" s="451"/>
      <c r="F29" s="451"/>
      <c r="G29" s="451"/>
      <c r="H29" s="451"/>
      <c r="I29" s="451"/>
      <c r="J29" s="451"/>
      <c r="K29" s="451"/>
      <c r="L29" s="451"/>
      <c r="M29" s="451"/>
      <c r="N29" s="452"/>
    </row>
    <row r="30" spans="1:14" ht="27" customHeight="1">
      <c r="A30" s="453"/>
      <c r="B30" s="451"/>
      <c r="C30" s="451"/>
      <c r="D30" s="451"/>
      <c r="E30" s="451"/>
      <c r="F30" s="451"/>
      <c r="G30" s="451"/>
      <c r="H30" s="451"/>
      <c r="I30" s="451"/>
      <c r="J30" s="451"/>
      <c r="K30" s="451"/>
      <c r="L30" s="451"/>
      <c r="M30" s="451"/>
      <c r="N30" s="452"/>
    </row>
    <row r="31" spans="1:14" ht="27" customHeight="1">
      <c r="A31" s="453"/>
      <c r="B31" s="451"/>
      <c r="C31" s="451"/>
      <c r="D31" s="451"/>
      <c r="E31" s="451"/>
      <c r="F31" s="451"/>
      <c r="G31" s="451"/>
      <c r="H31" s="451"/>
      <c r="I31" s="451"/>
      <c r="J31" s="451"/>
      <c r="K31" s="451"/>
      <c r="L31" s="451"/>
      <c r="M31" s="451"/>
      <c r="N31" s="452"/>
    </row>
    <row r="32" spans="1:14" ht="27" customHeight="1">
      <c r="A32" s="453"/>
      <c r="B32" s="451"/>
      <c r="C32" s="451"/>
      <c r="D32" s="451"/>
      <c r="E32" s="451"/>
      <c r="F32" s="451"/>
      <c r="G32" s="451"/>
      <c r="H32" s="451"/>
      <c r="I32" s="451"/>
      <c r="J32" s="451"/>
      <c r="K32" s="451"/>
      <c r="L32" s="451"/>
      <c r="M32" s="451"/>
      <c r="N32" s="452"/>
    </row>
    <row r="33" spans="1:14" ht="27" customHeight="1">
      <c r="A33" s="453"/>
      <c r="B33" s="451"/>
      <c r="C33" s="451"/>
      <c r="D33" s="451"/>
      <c r="E33" s="451"/>
      <c r="F33" s="451"/>
      <c r="G33" s="451"/>
      <c r="H33" s="451"/>
      <c r="I33" s="451"/>
      <c r="J33" s="451"/>
      <c r="K33" s="451"/>
      <c r="L33" s="451"/>
      <c r="M33" s="451"/>
      <c r="N33" s="452"/>
    </row>
    <row r="34" spans="1:14" ht="27" customHeight="1">
      <c r="A34" s="453"/>
      <c r="B34" s="451"/>
      <c r="C34" s="451"/>
      <c r="D34" s="451"/>
      <c r="E34" s="451"/>
      <c r="F34" s="451"/>
      <c r="G34" s="451"/>
      <c r="H34" s="451"/>
      <c r="I34" s="451"/>
      <c r="J34" s="451"/>
      <c r="K34" s="451"/>
      <c r="L34" s="451"/>
      <c r="M34" s="451"/>
      <c r="N34" s="452"/>
    </row>
    <row r="35" spans="1:14" ht="27" customHeight="1" thickBot="1">
      <c r="A35" s="461"/>
      <c r="B35" s="459"/>
      <c r="C35" s="459"/>
      <c r="D35" s="459"/>
      <c r="E35" s="459"/>
      <c r="F35" s="459"/>
      <c r="G35" s="459"/>
      <c r="H35" s="459"/>
      <c r="I35" s="459"/>
      <c r="J35" s="459"/>
      <c r="K35" s="459"/>
      <c r="L35" s="459"/>
      <c r="M35" s="459"/>
      <c r="N35" s="460"/>
    </row>
    <row r="36" spans="1:14" ht="13.5" customHeight="1">
      <c r="A36" s="9"/>
      <c r="B36" s="9"/>
      <c r="C36" s="9"/>
      <c r="D36" s="9"/>
      <c r="E36" s="9"/>
      <c r="F36" s="9"/>
      <c r="G36" s="9"/>
      <c r="H36" s="9"/>
      <c r="I36" s="9"/>
      <c r="J36" s="9"/>
      <c r="K36" s="9"/>
      <c r="L36" s="9"/>
      <c r="M36" s="9"/>
      <c r="N36" s="9"/>
    </row>
    <row r="37" ht="13.5">
      <c r="N37" s="2" t="s">
        <v>28</v>
      </c>
    </row>
  </sheetData>
  <sheetProtection/>
  <mergeCells count="55">
    <mergeCell ref="A35:D35"/>
    <mergeCell ref="A28:D28"/>
    <mergeCell ref="A29:D29"/>
    <mergeCell ref="A30:D30"/>
    <mergeCell ref="A31:D31"/>
    <mergeCell ref="A33:D33"/>
    <mergeCell ref="A34:D34"/>
    <mergeCell ref="E14:N14"/>
    <mergeCell ref="A19:D19"/>
    <mergeCell ref="E34:N34"/>
    <mergeCell ref="E33:N33"/>
    <mergeCell ref="A32:D32"/>
    <mergeCell ref="E32:N32"/>
    <mergeCell ref="E26:N26"/>
    <mergeCell ref="E27:N27"/>
    <mergeCell ref="A27:D27"/>
    <mergeCell ref="E25:N25"/>
    <mergeCell ref="E24:N24"/>
    <mergeCell ref="E22:N22"/>
    <mergeCell ref="A24:D24"/>
    <mergeCell ref="E30:N30"/>
    <mergeCell ref="E31:N31"/>
    <mergeCell ref="E29:N29"/>
    <mergeCell ref="E28:N28"/>
    <mergeCell ref="A26:D26"/>
    <mergeCell ref="C8:E8"/>
    <mergeCell ref="A14:D14"/>
    <mergeCell ref="E13:N13"/>
    <mergeCell ref="E20:N20"/>
    <mergeCell ref="A21:D21"/>
    <mergeCell ref="A22:D22"/>
    <mergeCell ref="A10:D10"/>
    <mergeCell ref="E10:N10"/>
    <mergeCell ref="A20:D20"/>
    <mergeCell ref="E15:N15"/>
    <mergeCell ref="E35:N35"/>
    <mergeCell ref="E23:N23"/>
    <mergeCell ref="A23:D23"/>
    <mergeCell ref="E21:N21"/>
    <mergeCell ref="L2:N2"/>
    <mergeCell ref="A16:D16"/>
    <mergeCell ref="E16:N16"/>
    <mergeCell ref="A17:D17"/>
    <mergeCell ref="E17:N17"/>
    <mergeCell ref="A8:B8"/>
    <mergeCell ref="E19:N19"/>
    <mergeCell ref="A25:D25"/>
    <mergeCell ref="E18:N18"/>
    <mergeCell ref="A4:N4"/>
    <mergeCell ref="A5:N5"/>
    <mergeCell ref="A13:D13"/>
    <mergeCell ref="A18:D18"/>
    <mergeCell ref="A12:N12"/>
    <mergeCell ref="B7:N7"/>
    <mergeCell ref="A15:D15"/>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kobayashi</dc:creator>
  <cp:keywords/>
  <dc:description/>
  <cp:lastModifiedBy>sysmente</cp:lastModifiedBy>
  <cp:lastPrinted>2015-07-28T07:33:38Z</cp:lastPrinted>
  <dcterms:created xsi:type="dcterms:W3CDTF">2008-03-03T07:57:31Z</dcterms:created>
  <dcterms:modified xsi:type="dcterms:W3CDTF">2015-07-28T07:35:34Z</dcterms:modified>
  <cp:category/>
  <cp:version/>
  <cp:contentType/>
  <cp:contentStatus/>
</cp:coreProperties>
</file>