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825" yWindow="120" windowWidth="19215" windowHeight="11370" activeTab="3"/>
  </bookViews>
  <sheets>
    <sheet name="入力シート" sheetId="1" r:id="rId1"/>
    <sheet name="実施要領書(表紙)" sheetId="2" r:id="rId2"/>
    <sheet name="実施要領書(簡易型）本文" sheetId="3" r:id="rId3"/>
    <sheet name="実施要領書(簡易型)別表" sheetId="4" r:id="rId4"/>
    <sheet name="簡易型第１号様式" sheetId="5" r:id="rId5"/>
    <sheet name="第２号様式" sheetId="6" r:id="rId6"/>
    <sheet name="第３号様式" sheetId="7" r:id="rId7"/>
    <sheet name="第４号様式" sheetId="8" r:id="rId8"/>
    <sheet name="第５号様式" sheetId="9" r:id="rId9"/>
    <sheet name="第６号様式" sheetId="10" r:id="rId10"/>
    <sheet name="第７号様式" sheetId="11" r:id="rId11"/>
  </sheets>
  <definedNames>
    <definedName name="_xlnm.Print_Area" localSheetId="4">'簡易型第１号様式'!$A$1:$F$97</definedName>
    <definedName name="_xlnm.Print_Area" localSheetId="3">'実施要領書(簡易型)別表'!$A$1:$H$88</definedName>
    <definedName name="_xlnm.Print_Titles" localSheetId="4">'簡易型第１号様式'!$31:$31</definedName>
    <definedName name="_xlnm.Print_Titles" localSheetId="3">'実施要領書(簡易型)別表'!$3:$3</definedName>
  </definedNames>
  <calcPr fullCalcOnLoad="1"/>
</workbook>
</file>

<file path=xl/sharedStrings.xml><?xml version="1.0" encoding="utf-8"?>
<sst xmlns="http://schemas.openxmlformats.org/spreadsheetml/2006/main" count="527" uniqueCount="389">
  <si>
    <t>評価項目</t>
  </si>
  <si>
    <t>簡易な施工計画</t>
  </si>
  <si>
    <t>様式</t>
  </si>
  <si>
    <t>工事名</t>
  </si>
  <si>
    <t>工程管理に係る技術的所見</t>
  </si>
  <si>
    <t>品質管理に係る技術的所見</t>
  </si>
  <si>
    <t>施工上の課題に係る技術的所見</t>
  </si>
  <si>
    <t>施工上配慮すべき事項</t>
  </si>
  <si>
    <t>安全管理に留意すべき事項</t>
  </si>
  <si>
    <t>環境負荷軽減に配慮すべき事項</t>
  </si>
  <si>
    <t>同種工事の施工実績</t>
  </si>
  <si>
    <t>連絡先</t>
  </si>
  <si>
    <t>担当者名</t>
  </si>
  <si>
    <t>電話番号</t>
  </si>
  <si>
    <t>FAX番号</t>
  </si>
  <si>
    <t>代表者職氏名</t>
  </si>
  <si>
    <t>商号又は名称</t>
  </si>
  <si>
    <t>所在地</t>
  </si>
  <si>
    <t>（共同企業体の場合は共同企業体名）</t>
  </si>
  <si>
    <t>第１号様式</t>
  </si>
  <si>
    <t>横浜市契約事務受任者</t>
  </si>
  <si>
    <t>会社名</t>
  </si>
  <si>
    <t>工程表</t>
  </si>
  <si>
    <t>工種</t>
  </si>
  <si>
    <t>（工程管理に係る技術的所見）</t>
  </si>
  <si>
    <t>第２号様式</t>
  </si>
  <si>
    <t>（品質管理に係る技術的所見）</t>
  </si>
  <si>
    <t>第３号様式</t>
  </si>
  <si>
    <t>（用紙A4）</t>
  </si>
  <si>
    <t>（施工上の課題に係る技術的所見）</t>
  </si>
  <si>
    <t>第４号様式</t>
  </si>
  <si>
    <t>第５号様式</t>
  </si>
  <si>
    <t>（施工上配慮すべき事項）</t>
  </si>
  <si>
    <t>第６号様式</t>
  </si>
  <si>
    <t>（安全管理に留意すべき事項）</t>
  </si>
  <si>
    <t>第７号様式</t>
  </si>
  <si>
    <t>（環境負荷軽減に配慮すべき事項）</t>
  </si>
  <si>
    <t>業者コード</t>
  </si>
  <si>
    <t>全様式共通</t>
  </si>
  <si>
    <t>項目名</t>
  </si>
  <si>
    <t>■技術資料作成入力シート</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</si>
  <si>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</si>
  <si>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</si>
  <si>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</si>
  <si>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</si>
  <si>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</si>
  <si>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</si>
  <si>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</si>
  <si>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</si>
  <si>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</si>
  <si>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</si>
  <si>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</si>
  <si>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代表取締役　○○　○○</t>
  </si>
  <si>
    <t>○○　○○</t>
  </si>
  <si>
    <t>045-999-9999</t>
  </si>
  <si>
    <t>045-111-1111</t>
  </si>
  <si>
    <t>平成○○年○○月○○日</t>
  </si>
  <si>
    <t>横浜市○区○○町○丁目○－○</t>
  </si>
  <si>
    <t>株式会社○○○○○○</t>
  </si>
  <si>
    <t>10　　20</t>
  </si>
  <si>
    <t>○○・□□建設共同企業体</t>
  </si>
  <si>
    <t>（用紙A4、２枚あるいはA3、１枚まで）</t>
  </si>
  <si>
    <t>横浜市水道事業管理者</t>
  </si>
  <si>
    <t>横浜市交通事業管理者</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</si>
  <si>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</si>
  <si>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</si>
  <si>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</si>
  <si>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</si>
  <si>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工程管理に係る技術的所見</t>
  </si>
  <si>
    <t>具体的評価項目</t>
  </si>
  <si>
    <t>品質管理に係る技術的所見</t>
  </si>
  <si>
    <t>施工上の課題に係る技術的所見</t>
  </si>
  <si>
    <t>施工上配慮すべき事項</t>
  </si>
  <si>
    <t>安全管理に留意すべき事項</t>
  </si>
  <si>
    <t>環境負荷軽減に配慮すべき事項</t>
  </si>
  <si>
    <t>工事成績評定点の実績</t>
  </si>
  <si>
    <t>技術資料の記入方法と評価基準</t>
  </si>
  <si>
    <t>分類</t>
  </si>
  <si>
    <t>様式</t>
  </si>
  <si>
    <t>記入方法</t>
  </si>
  <si>
    <t>評価基準</t>
  </si>
  <si>
    <t>配点</t>
  </si>
  <si>
    <t>１号</t>
  </si>
  <si>
    <t>企業の技術力</t>
  </si>
  <si>
    <t>簡易な施工計画(工程管理に係る技術的所見)</t>
  </si>
  <si>
    <t>簡易な施工計画(品質管理に係る技術的所見)</t>
  </si>
  <si>
    <t>簡易な施工計画(施工上の課題に係る技術的所見)</t>
  </si>
  <si>
    <t>簡易な施工計画(施工上配慮すべき事項)</t>
  </si>
  <si>
    <t>簡易な施工計画(安全管理に留意すべき事項)</t>
  </si>
  <si>
    <t>簡易な施工計画(環境負荷軽減に配慮すべき事項)</t>
  </si>
  <si>
    <t>同種工事の施工実績</t>
  </si>
  <si>
    <t>工事成績評定点の実績</t>
  </si>
  <si>
    <t>品質管理マネジメントシステムの取組状況</t>
  </si>
  <si>
    <t>各評価項目の満点の合計</t>
  </si>
  <si>
    <t>評価
項目</t>
  </si>
  <si>
    <t>具体的
評価項目</t>
  </si>
  <si>
    <t>添付
資料</t>
  </si>
  <si>
    <t>技術資料作成に関する質問書提出期限</t>
  </si>
  <si>
    <t>技術資料作成に関する回答日</t>
  </si>
  <si>
    <t>ＩＳＯ９００１</t>
  </si>
  <si>
    <t>第１号様式</t>
  </si>
  <si>
    <t>第１号様式（１）</t>
  </si>
  <si>
    <t>第１号様式（２）</t>
  </si>
  <si>
    <t>第１号様式（３）</t>
  </si>
  <si>
    <t>第１号様式（４）</t>
  </si>
  <si>
    <t>第１号様式（５）</t>
  </si>
  <si>
    <t>第１号様式（６）</t>
  </si>
  <si>
    <t>第１号様式（７）</t>
  </si>
  <si>
    <t>第１号様式（８）</t>
  </si>
  <si>
    <t>第１号様式（９）</t>
  </si>
  <si>
    <t>第１号様式（10）</t>
  </si>
  <si>
    <t>適用</t>
  </si>
  <si>
    <t>（共同企業体の場合は
代表者）</t>
  </si>
  <si>
    <t>技術資料を以下のとおり提出します。なお、資料の内容については事実と相違ないことを誓約します。</t>
  </si>
  <si>
    <t>実績等記入欄</t>
  </si>
  <si>
    <t>工事成績評定点の実績</t>
  </si>
  <si>
    <t>添付様式</t>
  </si>
  <si>
    <t>内容</t>
  </si>
  <si>
    <t>日程</t>
  </si>
  <si>
    <t>技術資料作成に関する質問書に対する回答</t>
  </si>
  <si>
    <t>技術資料受付期間（入札期間）</t>
  </si>
  <si>
    <t>技術資料受付開始
(入札開始)</t>
  </si>
  <si>
    <t>技術資料受付終了
(入札終了)</t>
  </si>
  <si>
    <t>評価結果公表日</t>
  </si>
  <si>
    <t>適用</t>
  </si>
  <si>
    <t>配置予定技術者の施工経験</t>
  </si>
  <si>
    <t>品質管理マネジメントシステムの取組状況</t>
  </si>
  <si>
    <t>定義</t>
  </si>
  <si>
    <t>用語</t>
  </si>
  <si>
    <t>配置予定技術者の資格</t>
  </si>
  <si>
    <t>技術資料提出書（簡易型）</t>
  </si>
  <si>
    <t>（表紙）</t>
  </si>
  <si>
    <t>企業の施工能力（※4）</t>
  </si>
  <si>
    <t>配置予定技術者の施工経験（※5）</t>
  </si>
  <si>
    <t>配置予定技術者の資格（※5）</t>
  </si>
  <si>
    <t>総合評価落札方式実施要領書</t>
  </si>
  <si>
    <t>横浜市</t>
  </si>
  <si>
    <t>（簡易型）</t>
  </si>
  <si>
    <t>平成　　年　　月</t>
  </si>
  <si>
    <t>※共同企業体名（ＪＶコード）</t>
  </si>
  <si>
    <t>（共同企業体の場合は共同企業体のＪＶコード）</t>
  </si>
  <si>
    <t>別表</t>
  </si>
  <si>
    <t>指定の様式に会社名、担当者等を記入し、他の様式、添付書類を確認のうえ、押印してください。</t>
  </si>
  <si>
    <t>企業の社会性・信頼性
（※4）</t>
  </si>
  <si>
    <t>◎技術資料を作成するにあたり質問がある場合は、質問書を</t>
  </si>
  <si>
    <t>　までに書面により工事担当課に提出してください（本実施要領書　３（注１）を参照）。</t>
  </si>
  <si>
    <t>◎工事担当課</t>
  </si>
  <si>
    <t>課名を記入してください</t>
  </si>
  <si>
    <t>具体的評価項目を記入してください。</t>
  </si>
  <si>
    <t>同種工事を記入してください。</t>
  </si>
  <si>
    <t>同一登録工種をリストから選択してください。</t>
  </si>
  <si>
    <t>同一部門をリストから選択してください。</t>
  </si>
  <si>
    <t>施工場所（区）を記入してください。</t>
  </si>
  <si>
    <t>住所を記入してください</t>
  </si>
  <si>
    <t>FAX番号を記入してください</t>
  </si>
  <si>
    <t>工事担当課名等</t>
  </si>
  <si>
    <t>電話番号を記入してください</t>
  </si>
  <si>
    <t>施工上の課題○○○○○○○○○○○○○○○○○○○○○○○○○○</t>
  </si>
  <si>
    <t>安全管理○○○○○○○○○○○○○○○○○○○○○○○○○○○○</t>
  </si>
  <si>
    <t>環境負荷○○○○○○○○○○○○○○○○○○○○○○○○○○○○</t>
  </si>
  <si>
    <t>設備</t>
  </si>
  <si>
    <t>○○区</t>
  </si>
  <si>
    <t>横浜市優良工事施工会社表彰の実績</t>
  </si>
  <si>
    <t>横浜市優良工事施工会社表彰の実績</t>
  </si>
  <si>
    <t>配置予定現場代理人の横浜市優良工事現場責任者表彰の実績</t>
  </si>
  <si>
    <t>横浜市優良工事現場責任者表彰の実績</t>
  </si>
  <si>
    <t>配置予定現場代理人の横浜市優良工事現場責任者表彰の実績（※5）</t>
  </si>
  <si>
    <t>総合評価落札方式実施要領書(簡易型)</t>
  </si>
  <si>
    <t>１　適用
本実施要領書は、価格その他の条件が本市にとって最も有利なものをもって申し込みをした者を落札者として決定する総合評価落札方式（特別簡易型）による次の工事に適用します。</t>
  </si>
  <si>
    <t>(1)</t>
  </si>
  <si>
    <t>(2)</t>
  </si>
  <si>
    <t>　横浜市請負工事等総合評価落札方式実施要綱（以下「実施要綱」という。）第３条の規定に基づき、入札者の施工能力等と入札価格を一体として評価することが妥当と認められる工事のため。</t>
  </si>
  <si>
    <t>２　提出を要する書類</t>
  </si>
  <si>
    <t xml:space="preserve">   入札に参加しようとする者（以下「入札参加者」という。）は、別表に定める書類（記載内容を証明する書類を含む。以下「技術資料」という。）を１部提出してください。なお、提出いただいた技術資料は返却しません。</t>
  </si>
  <si>
    <t xml:space="preserve">３  スケジュール </t>
  </si>
  <si>
    <t xml:space="preserve">   技術資料に関するスケジュールは次表のとおりです。</t>
  </si>
  <si>
    <t>備考</t>
  </si>
  <si>
    <t>技術資料作成に関する質問書提出期限</t>
  </si>
  <si>
    <t>注１</t>
  </si>
  <si>
    <t>落札者の決定、評価結果公表</t>
  </si>
  <si>
    <t>注２</t>
  </si>
  <si>
    <t>(注１)</t>
  </si>
  <si>
    <t>　技術資料を作成するにあたり質問がある場合は、「設計図書に対する質問書」により上記スケジュールに定める期間内に提出してください。具体的な質問方法は設計図書をご覧ください。（評価基準に関する質問については受付けません。)
  なお、質問の内容が知的財産権等の排他的権利に関係する場合等には、上記実施スケジュールに定める日に直接質問者へファックスで回答することがあります。この場合、ホームページ等への登載は行いません。</t>
  </si>
  <si>
    <t>(注２)</t>
  </si>
  <si>
    <t>　落札者の決定及び評価結果の公表日はあくまで目安であり、低入札価格調査等により表記日程より遅くなることがあります。</t>
  </si>
  <si>
    <t>４  技術資料の具体的評価項目と用語の定義</t>
  </si>
  <si>
    <t>　   本件工事における具体的評価項目及び用語の定義は以下のとおりとします。</t>
  </si>
  <si>
    <t>工程管理に係る技術的所見の
具体的評価項目</t>
  </si>
  <si>
    <t>品質管理に係る技術的所見の
具体的評価項目</t>
  </si>
  <si>
    <t>施工上の課題に係る技術的所見の
具体的評価項目</t>
  </si>
  <si>
    <t>施工上配慮すべき事項の
具体的評価項目</t>
  </si>
  <si>
    <t>安全管理に留意すべき事項の
具体的評価項目</t>
  </si>
  <si>
    <t>環境負荷軽減に配慮すべき事項の
具体的評価項目</t>
  </si>
  <si>
    <t>評価項目「同種工事の施工実績」において評価対象とする「同種工事」</t>
  </si>
  <si>
    <t>評価項目「横浜市優良工事施工会社表彰の実績」において評価対象とする「部門」　※２</t>
  </si>
  <si>
    <t>評価項目「配置予定技術者の施工経験」において評価対象とする「同種工事」</t>
  </si>
  <si>
    <t>評価項目「横浜市優良工事現場責任者表彰の実績」において評価対象とする「部門」　※２</t>
  </si>
  <si>
    <t>※１</t>
  </si>
  <si>
    <t>横浜市工事請負に関する競争入札取扱要綱別表１によります。なお、過去3年度の工事の工種は、横浜市ホームページ（ヨコハマ・入札のとびら＞入札・契約情報＞入札・契約結果検索（工事））の検索結果画面で確認できます。</t>
  </si>
  <si>
    <t>※２</t>
  </si>
  <si>
    <t>平成24年度より、表彰名を「請負業者表彰」から「施工会社表彰」に、「技術者表彰」から「現場責任者表彰」に変更しています。表彰名については読み替えて対応してください。</t>
  </si>
  <si>
    <t>５  技術資料の提出方法</t>
  </si>
  <si>
    <t>(1)</t>
  </si>
  <si>
    <t>提出部数</t>
  </si>
  <si>
    <t>１部</t>
  </si>
  <si>
    <t>　郵送又は直接持参してください。
  技術資料は郵送又は持参にかかわらず、第１号様式に押印のうえ必ず封筒に入れ、使用印鑑で封印を行ってください。封筒の表面に「技術資料在中」と朱書きし、あて名は「横浜市財政局契約第一課あて」としてください。また、裏面には開札日、工事名、商号（又は名称）、業者コード及び連絡先を記載してください。</t>
  </si>
  <si>
    <t>(3)</t>
  </si>
  <si>
    <t>〒231-0017　横浜市中区港町1丁目1番地
横浜市財政局 契約部 契約第一課（関内中央ビル２階）
電話045(671)2244</t>
  </si>
  <si>
    <t>(4)</t>
  </si>
  <si>
    <t xml:space="preserve"> 「３　スケジュール」に定める技術資料の受付期間（土曜日、日曜日及び祝日を除く毎日午前９時から正午まで及び午後１時から午後５時まで）
　※　郵送による提出の場合は、受付期間の最終日の午後５時までに、（３）に定める提出先に到着するように送付してください。</t>
  </si>
  <si>
    <t>(5)</t>
  </si>
  <si>
    <t>ア</t>
  </si>
  <si>
    <t xml:space="preserve">  技術資料作成に要する費用は、提出する者の負担とし、提出した技術資料等は返却しません。</t>
  </si>
  <si>
    <t>イ</t>
  </si>
  <si>
    <t>６　技術資料の記入方法と評価基準</t>
  </si>
  <si>
    <t>技術資料の記入方法と評価基準は別表のとおりです。</t>
  </si>
  <si>
    <t>７　欠格要件</t>
  </si>
  <si>
    <t>　提出された技術資料のうち、技術提案または簡易な施工計画に、以下の項目に一つでも該当する場合は、不適切な内容とみなし欠格とします。この場合、技術評価点を計算せず、落札者としません。</t>
  </si>
  <si>
    <t>　内容の記載がないもの。（工程管理に係る技術的所見にあっては、工程表と技術的所見のいずれか）</t>
  </si>
  <si>
    <t>　様式の提出がないもの。</t>
  </si>
  <si>
    <t>　関係法令等に抵触する恐れがあるもの。</t>
  </si>
  <si>
    <t>　工事請負契約約款の内容及び設計図書の要件（工期、仕様等）を満たしていないもの。</t>
  </si>
  <si>
    <t>　無関係な事項のみが記載されているもの。</t>
  </si>
  <si>
    <t>(6)</t>
  </si>
  <si>
    <t>　「４　技術資料の具体的評価項目と用語の定義」で指定した具体的評価項目を変更しているもの。</t>
  </si>
  <si>
    <t>８　総合評価落札方式による評価の方法</t>
  </si>
  <si>
    <t>　提出された技術資料について、別表の技術資料の記入方法と評価基準に基づき厳正かつ公平に評価、審査します。</t>
  </si>
  <si>
    <t>　審査の経緯は、原則として非公開とします。</t>
  </si>
  <si>
    <t>ウ</t>
  </si>
  <si>
    <t>　技術資料の審査の基準日は「３　スケジュール」に定める入札期間の最終日（技術資料の受付期間の最終日）とします（ただし、基準日を別に定める場合を除きます。）。</t>
  </si>
  <si>
    <t>エ</t>
  </si>
  <si>
    <t>　審査の結果、評価項目ごとの最低限の要求要件を満たす場合に標準点（100点）を与え、さらに技術資料の内容に応じて、評価基準に基づき加算点を与え、技術評価点を算出します。</t>
  </si>
  <si>
    <t>　　 技術評価点＝標準点（100点）＋加算点</t>
  </si>
  <si>
    <t>オ</t>
  </si>
  <si>
    <t>　技術資料は指定されたサイズ、枚数（別表「記入方法」欄に記載）内を評価します。これを超えるものは評価しません。</t>
  </si>
  <si>
    <t>カ</t>
  </si>
  <si>
    <t>　評価は技術資料受付期間(入札期間)内に提出された技術資料のみで行います。</t>
  </si>
  <si>
    <t>キ</t>
  </si>
  <si>
    <t>　企業の技術力において、設計書、仕様書又は現場説明書の内容から大幅に逸脱した技術提案であると判断した場合は、「より優位な評価はしない」又は「評価をしない」場合があります。</t>
  </si>
  <si>
    <t>ク</t>
  </si>
  <si>
    <t>　企業の施工能力及び企業の社会性・信頼性において、様式あるいは添付資料不足の場合や添付資料で実績等が確認できない場合、またその内容に疑義がある場合は、その実績等を評価しません。</t>
  </si>
  <si>
    <t>ケ</t>
  </si>
  <si>
    <t>　不鮮明な記載、誤字、脱字は、0点となる場合があります。</t>
  </si>
  <si>
    <t>(2)</t>
  </si>
  <si>
    <t xml:space="preserve"> (1)により技術評価点を算出した後、開札を行い、次の式により評価値を算出します。</t>
  </si>
  <si>
    <t>　　　評価値＝技術評価点／入札価格＝（標準点＋加算点）／入札価格</t>
  </si>
  <si>
    <t xml:space="preserve"> ただし、算出方法は以下のとおりとします。</t>
  </si>
  <si>
    <t>　標準点は100点とします。</t>
  </si>
  <si>
    <t>　上記の入札価格は消費税及び地方消費税を除いた価格とし、単位は億円単位とします。</t>
  </si>
  <si>
    <t>　評価値は、小数点以下第４位未満を切り捨てます。</t>
  </si>
  <si>
    <t>９　落札者の決定方法</t>
  </si>
  <si>
    <t>　次のアからウまでの要件にすべて該当する入札者のうち、８（２）により算出する評価値が最も高い者を落札予定者とします。なお、評価値の同じ落札予定者が２者以上あるときには、当該者にくじを引かせて落札予定者１者を決めます。</t>
  </si>
  <si>
    <t>　入札価格が予定価格の制限の範囲内であること。</t>
  </si>
  <si>
    <t>　入札者が提出した技術資料が、「７　欠格要件」に定めた要件に一つも該当していないこと。</t>
  </si>
  <si>
    <t xml:space="preserve">  評価値が標準点を予定価格（単位：億円　税込み）の108分の100で除して得た数値を下回っていないこと。</t>
  </si>
  <si>
    <t>　落札予定者が入札公告等に定める入札参加資格を満たす者であるかどうかの確認を行います。入札参加資格の確認については、入札公告本文６に定めるとおりです。</t>
  </si>
  <si>
    <t>　落札予定者が入札参加資格を満たす者であると確認できた場合には、当該落札予定者を落札者として決定します。</t>
  </si>
  <si>
    <t>　落札予定者の入札価格が調査基準価格未満である場合の取扱は入札公告本文６によります。</t>
  </si>
  <si>
    <t>10  評価結果等の公表</t>
  </si>
  <si>
    <t>評価結果等（落札者及び入札者の評価結果等）は、落札者の決定後、横浜市ホームページで公表します。</t>
  </si>
  <si>
    <t>11　落札者の施工方法等</t>
  </si>
  <si>
    <t>12  技術提案等が達成されなかったときの取扱</t>
  </si>
  <si>
    <t>13　評価結果に対する苦情申立て</t>
  </si>
  <si>
    <t>評価結果に対して不服がある入札参加者は、書面により次のとおり苦情を申し立てることができます。</t>
  </si>
  <si>
    <t>　　〒231-0017　横浜市中区港町１丁目１番地</t>
  </si>
  <si>
    <t>　　横浜市 財政局 公共施設・事業調整室 公共施設・事業調整課</t>
  </si>
  <si>
    <t>　　電話045(671)4084</t>
  </si>
  <si>
    <t>　評価結果の公表の日から14日以内。なお受付は、土曜日、日曜日及び祝日を除く午前9時から正午まで及び午後１時から午後５時まで。</t>
  </si>
  <si>
    <t>14　その他</t>
  </si>
  <si>
    <t>　この実施要領書によるもののほか、入札に関する事項については入札公告に定めるとおりです。</t>
  </si>
  <si>
    <t>　本市が配布する資料等は入札参加に係る検討以外で使用することを禁じます。</t>
  </si>
  <si>
    <t>　提出された技術資料の内容については、その後の工事において、その内容が一般的に使用されている状態になった場合には、本市が無償で使用できるものとします。ただし、知的財産権等の排他的権利を有する提案についてはこの限りではありません。</t>
  </si>
  <si>
    <t>第１号様式（11）</t>
  </si>
  <si>
    <t>評価基準値を記入してください（整数％）。
（例：市内企業への発注割合が50％以上を評価し、75％以上をより高く評価する→上段に75、下段に50を記入）</t>
  </si>
  <si>
    <t>第１号様式（12）</t>
  </si>
  <si>
    <t>第１号様式（13）</t>
  </si>
  <si>
    <t>※１</t>
  </si>
  <si>
    <t>　共同企業体の構成員としての実績の場合は、出資比率が10分の2以上のものに限ります。その場合は出資比率を証明する書類（ＪＶ協定書の写し等）を合わせて提出してください。</t>
  </si>
  <si>
    <t>※３</t>
  </si>
  <si>
    <t>　共同企業体の構成員としての実績の場合は、構成員の出資比率を問いません。</t>
  </si>
  <si>
    <t>※４</t>
  </si>
  <si>
    <t>・技術修得型共同企業体での参加の場合は、代表構成員に限り評価対象とします。
・技術力結集型共同企業体での参加の場合は、いずれの構成員も評価対象とし、評価項目ごとにいずれの構成員を評価対象とするか選択できることとします。実績の回数により加算点が異なる評価項目（工事成績評定点の実績及び横浜市優良工事施工会社表彰の実績）については、どちらか一方の構成員の実績の回数を評価対象とします（各構成員の実績の合算はしません）。</t>
  </si>
  <si>
    <t>※５</t>
  </si>
  <si>
    <t>※６</t>
  </si>
  <si>
    <t>　配置予定技術者については、調達公告の入札参加資格「技術者」及び「その他」を、配置予定現場代理人については、調達公告の入札参加資格「その他」を参照してください。</t>
  </si>
  <si>
    <t>※７</t>
  </si>
  <si>
    <r>
      <t>評価項目「工事成績評定点の実績」において評価対象とする「登録工種」</t>
    </r>
    <r>
      <rPr>
        <sz val="9"/>
        <color indexed="8"/>
        <rFont val="ＭＳ Ｐ明朝"/>
        <family val="1"/>
      </rPr>
      <t>　</t>
    </r>
    <r>
      <rPr>
        <sz val="10"/>
        <color indexed="8"/>
        <rFont val="ＭＳ Ｐ明朝"/>
        <family val="1"/>
      </rPr>
      <t>※１</t>
    </r>
  </si>
  <si>
    <t>その他（企業の社会性・信頼性に資する項目）</t>
  </si>
  <si>
    <t>地域精通度・地域との密着度</t>
  </si>
  <si>
    <t>災害協力</t>
  </si>
  <si>
    <t>環境に対する姿勢</t>
  </si>
  <si>
    <t>地域への貢献</t>
  </si>
  <si>
    <t>災害発生時の対応力</t>
  </si>
  <si>
    <t>若手技術者の育成</t>
  </si>
  <si>
    <t>第１号様式（14）</t>
  </si>
  <si>
    <t>適用する場合は、別表及び第1号様式を直接修正します。</t>
  </si>
  <si>
    <t>その他（企業の施工能力に資する項目）</t>
  </si>
  <si>
    <t>その他（企業の社会性・信頼性に資する項目）</t>
  </si>
  <si>
    <t>地域精通度・地域との密着度</t>
  </si>
  <si>
    <t>災害協力</t>
  </si>
  <si>
    <t>環境に対する姿勢</t>
  </si>
  <si>
    <t>市内経済への貢献</t>
  </si>
  <si>
    <t>地域への貢献</t>
  </si>
  <si>
    <t>災害発生時の対応力</t>
  </si>
  <si>
    <t>その他（企業の施工能力に資する項目）</t>
  </si>
  <si>
    <t>市内経済への貢献</t>
  </si>
  <si>
    <t>評価項目「地域精通度・地域との密着度」において評価基準とする「工事施工場所の行政区」</t>
  </si>
  <si>
    <t>※8</t>
  </si>
  <si>
    <t>地域精通度・地域との密着度</t>
  </si>
  <si>
    <t>※9</t>
  </si>
  <si>
    <t>　技術資料における技術評価点とは異なる評価点となる技術者及び現場代理人を配置した場合は「12　技術提案等が達成されなかったときの取扱」の対象となります。</t>
  </si>
  <si>
    <t>若手技術者の育成（※5）</t>
  </si>
  <si>
    <t>・本項目は契約後の下請負契約の予定を評価するものです。評価基準を下回る実施結果となった場合は「12　技術提案等が達成されなかったときの取扱」の対象となります。
・工事完成検査時に、最終の施工体制台帳・施工体系図の記載に基づき、一次下請け全体額における市内中小企業の割合を求めて履行結果を確認します。</t>
  </si>
  <si>
    <t>　提出後の技術資料の変更及び追加等は、（４）に定める提出期間内であっても認められません。</t>
  </si>
  <si>
    <t>　技術資料に関する事項が他の者に知られることのないように、取り扱うものとします。</t>
  </si>
  <si>
    <t>(7)</t>
  </si>
  <si>
    <t>工事名</t>
  </si>
  <si>
    <t>適用理由</t>
  </si>
  <si>
    <t>提出方法</t>
  </si>
  <si>
    <t>提出先</t>
  </si>
  <si>
    <t>提出期間</t>
  </si>
  <si>
    <t>その他</t>
  </si>
  <si>
    <t>技術資料の審査及び技術評価点の算出</t>
  </si>
  <si>
    <t>評価値の算出</t>
  </si>
  <si>
    <t>申立て先</t>
  </si>
  <si>
    <t>申立て期間</t>
  </si>
  <si>
    <t>　専任指導技術者の実績等での評価を希望する場合は、第1号様式の該当する評価項目の欄にその者の名前その他必要事項を記載して申請してください。</t>
  </si>
  <si>
    <t>　技術資料提出書の記入及び添付資料の作成にあたっては、横浜市財政局公共施設・事業調整課のホームページより「横浜市総合評価落札方式　ガイドライン」をご参照ください。</t>
  </si>
  <si>
    <t>　第１号様式の提出がないもの。あるいは第１号様式に押印がないもの。</t>
  </si>
  <si>
    <t>（企業の）同種工事の施工実績</t>
  </si>
  <si>
    <t>配置予定技術者の施工経験</t>
  </si>
  <si>
    <t>配置予定技術者の資格</t>
  </si>
  <si>
    <t>災害協力</t>
  </si>
  <si>
    <t>ＩＳＯ１４００１</t>
  </si>
  <si>
    <t>市内経済への貢献
（市内企業活用度）</t>
  </si>
  <si>
    <t>地域への貢献（横浜型地域貢献企業の認定）</t>
  </si>
  <si>
    <t>災害発生時の対応力（建設機械の保有状況）</t>
  </si>
  <si>
    <t>横浜市入力欄</t>
  </si>
  <si>
    <t>参加者入力欄</t>
  </si>
  <si>
    <t>土木（土木・造園）</t>
  </si>
  <si>
    <t>開札日</t>
  </si>
  <si>
    <t>過去2年間の基準日計算</t>
  </si>
  <si>
    <t>平成２７年４月１日版</t>
  </si>
  <si>
    <t>西暦で記入してください。(例　2015/4/1)</t>
  </si>
  <si>
    <t>記入上の注意</t>
  </si>
  <si>
    <t>氏名</t>
  </si>
  <si>
    <t>専任指導技術者</t>
  </si>
  <si>
    <t>配置予定現場代理人</t>
  </si>
  <si>
    <t>■「適用」となっている評価項目について、次のとおり実績等を申告します。</t>
  </si>
  <si>
    <t>開始年月日</t>
  </si>
  <si>
    <t>　年</t>
  </si>
  <si>
    <t>　月</t>
  </si>
  <si>
    <t>最終年月日</t>
  </si>
  <si>
    <t>　日</t>
  </si>
  <si>
    <t>最終日の2年前の翌月1日</t>
  </si>
  <si>
    <t>開札日の3ヶ月前の月末</t>
  </si>
  <si>
    <t>添付資料</t>
  </si>
  <si>
    <t>配置予定技術者（監理技術者）</t>
  </si>
  <si>
    <t>コ</t>
  </si>
  <si>
    <t>　入札参加者の技術資料の虚偽記載等明らかに悪質な行為があった場合には、横浜市指名停止等措置要綱の規定に基づき指名停止等を行います。</t>
  </si>
  <si>
    <t>・低入札価格での契約となった場合、当該工事に係る公告で定める技術者と同一の要件（ただし、技術者の要件として施工経験を掲げている場合はこれを除く。）を満たす技術者を、当該工事の配置予定技術者とは別に１人以上（当該調査対象者が特定建設共同企業体の場合においては、代表構成員のみ）専任で配置するものとしています（横浜市工事請負契約に係る低入札価格取扱要綱第４条の２(1)）。この追加配置技術者は、必要要件を満足する限りにおいて、専任指導技術者との兼任を認めます。
・届出受理後の専任指導技術者の変更は原則として認めません。</t>
  </si>
  <si>
    <t>■「適用」となっている評価項目について、添付様式のとおり技術的所見等を提出します。</t>
  </si>
  <si>
    <t>　本市発注工事には、水道局、交通局及び医療局病院経営本部（旧病院経営局）発注工事を含みます。なお、公社等の発注工事は含みません。</t>
  </si>
  <si>
    <t>　　Ａ－ （Ｂ＋Ｃ２）／（Ｂ＋Ｃ１）×Ａ</t>
  </si>
  <si>
    <t>　　　Ａ：当初の入札価格</t>
  </si>
  <si>
    <t>　　　Ｂ：標準点（100点）</t>
  </si>
  <si>
    <t>　　　Ｃ１：入札時の技術提案等に基づく加算点</t>
  </si>
  <si>
    <t>　　　Ｃ２：技術提案等が達成できなかった場合の加算点</t>
  </si>
  <si>
    <t>　　計算の過程では、小数点以下第４位未満を切り捨てます。</t>
  </si>
  <si>
    <t>※　なお、この項目の取扱につきましては、実施要綱第18条の規定に基づきますので、ご留意ください。</t>
  </si>
  <si>
    <t>☆配置予定技術者氏名等記入欄　（技術者に関する評価項目が不適用の場合は記入不要です）</t>
  </si>
  <si>
    <t>☆専任指導技術者氏名記入欄　（評価項目「若手技術者の育成」が不適用の場合は記入不要です）</t>
  </si>
  <si>
    <t>不適用</t>
  </si>
  <si>
    <t>　技術資料の審査は入札参加資格の確認よりも早い段階で行うため、第１号様式に記載の配置予定技術者が、入札参加資格確認の段階で配置が認められない場合があります。この場合、入札参加資格を満たす別の技術者にて届け出ていただきますが、技術評価点が異なる者の場合は「12 技術提案等が達成されなかったときの取扱」の対象になることに注意してください。</t>
  </si>
  <si>
    <t xml:space="preserve">  落札者は、提出した技術資料に基づき施工しなければなりません。また、技術提案等に係る設計変更等は原則として行いません。</t>
  </si>
  <si>
    <t>　前項の場合、違約金の額は、次の式により算定した額に、取引に係る消費税及び地方消費税相当額を加えた額とします。</t>
  </si>
  <si>
    <t>☆配置予定現場代理人氏名記入欄　（評価項目「配置予定現場代理人の横浜市優良工事現場責任者表彰の実績」が不適用の場合は記入不要です)</t>
  </si>
  <si>
    <t>　落札者の技術提案等が達成されなかったときは、自然災害等の不可抗力により達成されない場合を除き、落札者は本市の指定する期間内に次の式により算出した違約金を支払わなければなりません。</t>
  </si>
  <si>
    <t>金沢シーサイドライン延伸工事（その４）</t>
  </si>
  <si>
    <t>道路局建設課</t>
  </si>
  <si>
    <t>横浜市中区港町１－１</t>
  </si>
  <si>
    <t>671-3529</t>
  </si>
  <si>
    <t>663-8993</t>
  </si>
  <si>
    <t>関連事業工事との工程管理について</t>
  </si>
  <si>
    <t>場所打ち杭築造時の掘削および材料の管理に関すること</t>
  </si>
  <si>
    <t>周辺地権者を含む現場周辺利用者、搬入出、周辺環境および競合工事との調整に関すること</t>
  </si>
  <si>
    <t>φ3500mm以上かつ深さ15m以上の鋼製ケーシング式立坑を用いた土木構造物（仮設物でも可）の築造工事</t>
  </si>
  <si>
    <t>土木</t>
  </si>
  <si>
    <t>場所打ち杭</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</si>
</sst>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 numFmtId="181" formatCode="00000000"/>
    <numFmt numFmtId="182" formatCode="&quot;Yes&quot;;&quot;Yes&quot;;&quot;No&quot;"/>
    <numFmt numFmtId="183" formatCode="&quot;True&quot;;&quot;True&quot;;&quot;False&quot;"/>
    <numFmt numFmtId="184" formatCode="&quot;On&quot;;&quot;On&quot;;&quot;Off&quot;"/>
    <numFmt numFmtId="185" formatCode="[$€-2]\ #,##0.00_);[Red]\([$€-2]\ #,##0.00\)"/>
    <numFmt numFmtId="186" formatCode="[$-411]ggge&quot;年&quot;m&quot;月&quot;d&quot;日&quot;ddd"/>
    <numFmt numFmtId="187" formatCode="[$-411]ggge&quot;年&quot;m&quot;月&quot;d&quot;日&quot;dddd"/>
    <numFmt numFmtId="188" formatCode="[$-411]ggge&quot;年&quot;m&quot;月&quot;d&quot;日&quot;\(aaaa\)"/>
    <numFmt numFmtId="189" formatCode="[$-411]ggge&quot;年&quot;m&quot;月&quot;d&quot;日から&quot;"/>
    <numFmt numFmtId="190" formatCode="[$-411]ggge&quot;年&quot;m&quot;月&quot;d&quot;日まで&quot;"/>
    <numFmt numFmtId="191" formatCode="[$-411]ggge&quot;年&quot;m&quot;月&quot;d&quot;日頃&quot;;@"/>
    <numFmt numFmtId="192" formatCode="mmm\-yyyy"/>
  </numFmts>
  <fonts count="71">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b/>
      <sz val="14"/>
      <name val="ＭＳ Ｐ明朝"/>
      <family val="1"/>
    </font>
    <font>
      <sz val="14"/>
      <name val="ＭＳ Ｐ明朝"/>
      <family val="1"/>
    </font>
    <font>
      <sz val="11"/>
      <name val="HG丸ｺﾞｼｯｸM-PRO"/>
      <family val="3"/>
    </font>
    <font>
      <b/>
      <sz val="12"/>
      <color indexed="10"/>
      <name val="HG丸ｺﾞｼｯｸM-PRO"/>
      <family val="3"/>
    </font>
    <font>
      <sz val="9"/>
      <name val="ＭＳ 明朝"/>
      <family val="1"/>
    </font>
    <font>
      <b/>
      <sz val="10.5"/>
      <name val="ＭＳ 明朝"/>
      <family val="1"/>
    </font>
    <font>
      <sz val="10"/>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10.5"/>
      <name val="ＭＳ Ｐ明朝"/>
      <family val="1"/>
    </font>
    <font>
      <sz val="11"/>
      <color indexed="9"/>
      <name val="ＭＳ Ｐゴシック"/>
      <family val="3"/>
    </font>
    <font>
      <sz val="24"/>
      <name val="ＭＳ Ｐゴシック"/>
      <family val="3"/>
    </font>
    <font>
      <sz val="16"/>
      <name val="ＭＳ Ｐゴシック"/>
      <family val="3"/>
    </font>
    <font>
      <b/>
      <sz val="9"/>
      <name val="ＭＳ ゴシック"/>
      <family val="3"/>
    </font>
    <font>
      <sz val="10"/>
      <name val="ＭＳ Ｐ明朝"/>
      <family val="1"/>
    </font>
    <font>
      <sz val="10"/>
      <name val="ＭＳ 明朝"/>
      <family val="1"/>
    </font>
    <font>
      <b/>
      <sz val="10"/>
      <name val="ＭＳ 明朝"/>
      <family val="1"/>
    </font>
    <font>
      <b/>
      <sz val="10"/>
      <name val="ＭＳ ゴシック"/>
      <family val="3"/>
    </font>
    <font>
      <sz val="9"/>
      <color indexed="8"/>
      <name val="ＭＳ Ｐ明朝"/>
      <family val="1"/>
    </font>
    <font>
      <sz val="10"/>
      <color indexed="8"/>
      <name val="ＭＳ Ｐ明朝"/>
      <family val="1"/>
    </font>
    <font>
      <b/>
      <sz val="9"/>
      <name val="ＭＳ Ｐゴシック"/>
      <family val="3"/>
    </font>
    <font>
      <sz val="24"/>
      <name val="ＭＳ Ｐ明朝"/>
      <family val="1"/>
    </font>
    <font>
      <sz val="8"/>
      <name val="ＭＳ Ｐ明朝"/>
      <family val="1"/>
    </font>
    <font>
      <b/>
      <sz val="10"/>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Ｐ明朝"/>
      <family val="1"/>
    </font>
    <font>
      <sz val="10"/>
      <color indexed="9"/>
      <name val="ＭＳ Ｐゴシック"/>
      <family val="3"/>
    </font>
    <font>
      <sz val="12"/>
      <color indexed="8"/>
      <name val="ＭＳ Ｐゴシック"/>
      <family val="3"/>
    </font>
    <font>
      <sz val="8"/>
      <color indexed="55"/>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Ｐ明朝"/>
      <family val="1"/>
    </font>
    <font>
      <sz val="11"/>
      <color theme="0"/>
      <name val="ＭＳ Ｐゴシック"/>
      <family val="3"/>
    </font>
    <font>
      <sz val="10"/>
      <color theme="0"/>
      <name val="ＭＳ Ｐゴシック"/>
      <family val="3"/>
    </font>
    <font>
      <sz val="9"/>
      <color theme="1"/>
      <name val="ＭＳ Ｐ明朝"/>
      <family val="1"/>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2"/>
        <bgColor indexed="64"/>
      </patternFill>
    </fill>
    <fill>
      <patternFill patternType="solid">
        <fgColor rgb="FFFFFF99"/>
        <bgColor indexed="64"/>
      </patternFill>
    </fill>
    <fill>
      <patternFill patternType="solid">
        <fgColor indexed="43"/>
        <bgColor indexed="64"/>
      </patternFill>
    </fill>
    <fill>
      <patternFill patternType="solid">
        <fgColor theme="1" tint="0.34999001026153564"/>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dotted"/>
      <top style="thin"/>
      <bottom style="thin"/>
    </border>
    <border>
      <left style="dotted"/>
      <right style="dotted"/>
      <top style="thin"/>
      <bottom style="thin"/>
    </border>
    <border>
      <left style="dotted"/>
      <right>
        <color indexed="63"/>
      </right>
      <top style="thin"/>
      <bottom style="thin"/>
    </border>
    <border>
      <left style="dotted"/>
      <right style="thin"/>
      <top style="thin"/>
      <bottom style="thin"/>
    </border>
    <border>
      <left>
        <color indexed="63"/>
      </left>
      <right style="dotted"/>
      <top style="thin"/>
      <bottom style="thin"/>
    </border>
    <border>
      <left style="dotted"/>
      <right style="medium"/>
      <top style="thin"/>
      <bottom style="thin"/>
    </border>
    <border>
      <left>
        <color indexed="63"/>
      </left>
      <right>
        <color indexed="63"/>
      </right>
      <top>
        <color indexed="63"/>
      </top>
      <bottom style="thin"/>
    </border>
    <border>
      <left>
        <color indexed="63"/>
      </left>
      <right>
        <color indexed="63"/>
      </right>
      <top style="medium"/>
      <bottom>
        <color indexed="63"/>
      </bottom>
    </border>
    <border>
      <left style="thin"/>
      <right style="thin"/>
      <top style="thin"/>
      <bottom style="thin"/>
    </border>
    <border>
      <left>
        <color indexed="63"/>
      </left>
      <right>
        <color indexed="63"/>
      </right>
      <top style="thin"/>
      <bottom style="thin"/>
    </border>
    <border>
      <left style="thick">
        <color indexed="10"/>
      </left>
      <right style="thick">
        <color indexed="10"/>
      </right>
      <top style="thick">
        <color indexed="10"/>
      </top>
      <bottom style="thin"/>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ck">
        <color indexed="10"/>
      </left>
      <right style="thick">
        <color indexed="10"/>
      </right>
      <top style="thick">
        <color indexed="10"/>
      </top>
      <bottom style="thin">
        <color indexed="8"/>
      </bottom>
    </border>
    <border>
      <left style="thick">
        <color indexed="10"/>
      </left>
      <right style="thin">
        <color indexed="8"/>
      </right>
      <top style="thin">
        <color indexed="8"/>
      </top>
      <bottom style="thin">
        <color indexed="8"/>
      </bottom>
    </border>
    <border>
      <left style="thin"/>
      <right>
        <color indexed="63"/>
      </right>
      <top style="thin"/>
      <bottom style="thick">
        <color indexed="10"/>
      </bottom>
    </border>
    <border>
      <left style="thick">
        <color indexed="10"/>
      </left>
      <right style="thick">
        <color indexed="10"/>
      </right>
      <top style="thin">
        <color indexed="8"/>
      </top>
      <bottom style="thin">
        <color indexed="8"/>
      </bottom>
    </border>
    <border diagonalUp="1">
      <left style="thick">
        <color indexed="10"/>
      </left>
      <right style="thick">
        <color indexed="10"/>
      </right>
      <top style="thin">
        <color indexed="8"/>
      </top>
      <bottom style="thin">
        <color indexed="8"/>
      </bottom>
      <diagonal style="thin">
        <color indexed="8"/>
      </diagonal>
    </border>
    <border>
      <left>
        <color indexed="63"/>
      </left>
      <right>
        <color indexed="63"/>
      </right>
      <top style="thin"/>
      <bottom>
        <color indexed="63"/>
      </bottom>
    </border>
    <border>
      <left>
        <color indexed="63"/>
      </left>
      <right style="thick">
        <color indexed="10"/>
      </right>
      <top style="thin"/>
      <bottom style="thin"/>
    </border>
    <border>
      <left style="thick">
        <color indexed="10"/>
      </left>
      <right style="thick">
        <color indexed="10"/>
      </right>
      <top style="thin">
        <color indexed="8"/>
      </top>
      <bottom style="thick">
        <color indexed="10"/>
      </bottom>
    </border>
    <border>
      <left style="thick">
        <color indexed="10"/>
      </left>
      <right style="thin">
        <color indexed="8"/>
      </right>
      <top style="thin">
        <color indexed="8"/>
      </top>
      <bottom style="hair">
        <color indexed="8"/>
      </bottom>
    </border>
    <border>
      <left style="thick">
        <color indexed="10"/>
      </left>
      <right style="thin">
        <color indexed="8"/>
      </right>
      <top style="hair">
        <color indexed="8"/>
      </top>
      <bottom style="hair">
        <color indexed="8"/>
      </bottom>
    </border>
    <border>
      <left style="thick">
        <color indexed="10"/>
      </left>
      <right style="thin">
        <color indexed="8"/>
      </right>
      <top style="hair">
        <color indexed="8"/>
      </top>
      <bottom style="thin">
        <color indexed="8"/>
      </bottom>
    </border>
    <border>
      <left style="thick">
        <color indexed="10"/>
      </left>
      <right style="thin">
        <color indexed="8"/>
      </right>
      <top style="hair">
        <color indexed="8"/>
      </top>
      <bottom>
        <color indexed="63"/>
      </bottom>
    </border>
    <border>
      <left style="thick">
        <color indexed="10"/>
      </left>
      <right style="thick">
        <color indexed="10"/>
      </right>
      <top style="thin">
        <color indexed="8"/>
      </top>
      <bottom style="hair">
        <color theme="1"/>
      </bottom>
    </border>
    <border>
      <left style="thick">
        <color indexed="10"/>
      </left>
      <right style="thick">
        <color indexed="10"/>
      </right>
      <top style="hair">
        <color theme="1"/>
      </top>
      <bottom style="hair">
        <color theme="1"/>
      </bottom>
    </border>
    <border>
      <left style="thick">
        <color indexed="10"/>
      </left>
      <right style="thick">
        <color indexed="10"/>
      </right>
      <top style="hair">
        <color theme="1"/>
      </top>
      <bottom>
        <color indexed="63"/>
      </bottom>
    </border>
    <border>
      <left style="thick">
        <color indexed="10"/>
      </left>
      <right style="thick">
        <color indexed="10"/>
      </right>
      <top style="hair">
        <color theme="1"/>
      </top>
      <bottom style="thin">
        <color indexed="8"/>
      </bottom>
    </border>
    <border diagonalUp="1">
      <left style="thin"/>
      <right style="thin"/>
      <top style="thin"/>
      <bottom style="thin"/>
      <diagonal style="thin"/>
    </border>
    <border>
      <left style="thin"/>
      <right style="thin"/>
      <top>
        <color indexed="63"/>
      </top>
      <bottom style="thin"/>
    </border>
    <border>
      <left style="thick">
        <color indexed="10"/>
      </left>
      <right style="thick">
        <color indexed="10"/>
      </right>
      <top>
        <color indexed="63"/>
      </top>
      <bottom style="thin"/>
    </border>
    <border diagonalUp="1">
      <left style="thick">
        <color indexed="10"/>
      </left>
      <right style="thick">
        <color indexed="10"/>
      </right>
      <top style="thin"/>
      <bottom style="thin"/>
      <diagonal style="thin">
        <color indexed="8"/>
      </diagonal>
    </border>
    <border diagonalUp="1">
      <left style="thick">
        <color indexed="10"/>
      </left>
      <right style="thick">
        <color indexed="10"/>
      </right>
      <top style="thin">
        <color indexed="8"/>
      </top>
      <bottom style="thin"/>
      <diagonal style="thin">
        <color indexed="8"/>
      </diagonal>
    </border>
    <border>
      <left style="thin"/>
      <right style="thin"/>
      <top>
        <color indexed="63"/>
      </top>
      <bottom>
        <color indexed="63"/>
      </bottom>
    </border>
    <border>
      <left style="thin"/>
      <right style="thin"/>
      <top style="thin"/>
      <bottom style="hair"/>
    </border>
    <border>
      <left style="thin"/>
      <right style="thin"/>
      <top style="hair"/>
      <bottom style="hair"/>
    </border>
    <border>
      <left style="thin"/>
      <right style="thin"/>
      <top style="hair"/>
      <bottom style="thin"/>
    </border>
    <border>
      <left style="thin"/>
      <right style="thin"/>
      <top>
        <color indexed="63"/>
      </top>
      <bottom style="hair"/>
    </border>
    <border>
      <left style="thick">
        <color indexed="10"/>
      </left>
      <right style="thick">
        <color indexed="10"/>
      </right>
      <top>
        <color indexed="63"/>
      </top>
      <bottom style="thick">
        <color indexed="10"/>
      </bottom>
    </border>
    <border diagonalUp="1">
      <left style="thick">
        <color indexed="10"/>
      </left>
      <right style="thick">
        <color indexed="10"/>
      </right>
      <top>
        <color indexed="63"/>
      </top>
      <bottom style="thick">
        <color indexed="10"/>
      </bottom>
      <diagonal style="thin">
        <color indexed="8"/>
      </diagonal>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color theme="0"/>
      </left>
      <right style="thin">
        <color theme="0"/>
      </right>
      <top style="thin"/>
      <bottom style="thin"/>
    </border>
    <border>
      <left style="thin">
        <color theme="0"/>
      </left>
      <right style="thin"/>
      <top style="thin"/>
      <bottom style="thin"/>
    </border>
    <border>
      <left style="thin"/>
      <right style="thin">
        <color theme="0"/>
      </right>
      <top style="thin"/>
      <bottom style="thin"/>
    </border>
    <border>
      <left style="thick">
        <color indexed="10"/>
      </left>
      <right style="thin"/>
      <top style="thin"/>
      <bottom>
        <color indexed="63"/>
      </bottom>
    </border>
    <border>
      <left style="thick">
        <color indexed="10"/>
      </left>
      <right style="thin"/>
      <top>
        <color indexed="63"/>
      </top>
      <bottom>
        <color indexed="63"/>
      </bottom>
    </border>
    <border>
      <left style="thick">
        <color indexed="10"/>
      </left>
      <right style="thin"/>
      <top>
        <color indexed="63"/>
      </top>
      <bottom style="thin"/>
    </border>
    <border>
      <left style="thin"/>
      <right style="thick">
        <color indexed="10"/>
      </right>
      <top style="thin"/>
      <bottom>
        <color indexed="63"/>
      </bottom>
    </border>
    <border>
      <left style="thin"/>
      <right style="thick">
        <color indexed="10"/>
      </right>
      <top>
        <color indexed="63"/>
      </top>
      <bottom>
        <color indexed="63"/>
      </bottom>
    </border>
    <border>
      <left style="thin"/>
      <right style="thick">
        <color indexed="10"/>
      </right>
      <top>
        <color indexed="63"/>
      </top>
      <bottom style="thin"/>
    </border>
    <border>
      <left style="thick">
        <color indexed="10"/>
      </left>
      <right style="thick">
        <color indexed="10"/>
      </right>
      <top>
        <color indexed="63"/>
      </top>
      <bottom>
        <color indexed="63"/>
      </bottom>
    </border>
    <border>
      <left style="thick">
        <color indexed="10"/>
      </left>
      <right style="thick">
        <color indexed="10"/>
      </right>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thin"/>
      <bottom style="thin"/>
    </border>
    <border>
      <left style="medium"/>
      <right style="thin"/>
      <top style="thin"/>
      <bottom style="thin"/>
    </border>
    <border>
      <left style="medium"/>
      <right>
        <color indexed="63"/>
      </right>
      <top style="thin"/>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medium"/>
      <top>
        <color indexed="63"/>
      </top>
      <bottom>
        <color indexed="63"/>
      </bottom>
    </border>
    <border>
      <left style="medium"/>
      <right>
        <color indexed="63"/>
      </right>
      <top>
        <color indexed="63"/>
      </top>
      <bottom>
        <color indexed="63"/>
      </botto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medium"/>
    </border>
    <border>
      <left style="thin"/>
      <right style="thin"/>
      <top style="medium"/>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style="thin"/>
    </border>
    <border>
      <left style="medium"/>
      <right>
        <color indexed="63"/>
      </right>
      <top style="thin"/>
      <bottom>
        <color indexed="63"/>
      </bottom>
    </border>
    <border>
      <left>
        <color indexed="63"/>
      </left>
      <right style="medium"/>
      <top style="thin"/>
      <bottom>
        <color indexed="63"/>
      </bottom>
    </border>
    <border>
      <left style="thick">
        <color indexed="10"/>
      </left>
      <right style="thick">
        <color indexed="10"/>
      </right>
      <top style="thin">
        <color indexed="8"/>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0" borderId="0" applyNumberFormat="0" applyFill="0" applyBorder="0" applyAlignment="0" applyProtection="0"/>
    <xf numFmtId="0" fontId="53" fillId="25" borderId="1" applyNumberFormat="0" applyAlignment="0" applyProtection="0"/>
    <xf numFmtId="0" fontId="54" fillId="26"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7" borderId="2" applyNumberFormat="0" applyFont="0" applyAlignment="0" applyProtection="0"/>
    <xf numFmtId="0" fontId="55" fillId="0" borderId="3" applyNumberFormat="0" applyFill="0" applyAlignment="0" applyProtection="0"/>
    <xf numFmtId="0" fontId="56" fillId="28" borderId="0" applyNumberFormat="0" applyBorder="0" applyAlignment="0" applyProtection="0"/>
    <xf numFmtId="0" fontId="57" fillId="29"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29"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0" borderId="4" applyNumberFormat="0" applyAlignment="0" applyProtection="0"/>
    <xf numFmtId="0" fontId="13" fillId="0" borderId="0" applyNumberFormat="0" applyFill="0" applyBorder="0" applyAlignment="0" applyProtection="0"/>
    <xf numFmtId="0" fontId="66" fillId="31" borderId="0" applyNumberFormat="0" applyBorder="0" applyAlignment="0" applyProtection="0"/>
  </cellStyleXfs>
  <cellXfs count="465">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0" xfId="0" applyFont="1" applyBorder="1" applyAlignment="1">
      <alignment horizontal="left" vertical="center"/>
    </xf>
    <xf numFmtId="0" fontId="4" fillId="0" borderId="16" xfId="0" applyFont="1" applyBorder="1" applyAlignment="1">
      <alignment horizontal="center" vertical="center"/>
    </xf>
    <xf numFmtId="0" fontId="4" fillId="0" borderId="17" xfId="0" applyFont="1" applyBorder="1" applyAlignment="1">
      <alignment horizontal="right" vertical="center"/>
    </xf>
    <xf numFmtId="0" fontId="4" fillId="0" borderId="0" xfId="0" applyFont="1" applyAlignment="1">
      <alignment vertical="center"/>
    </xf>
    <xf numFmtId="0" fontId="4" fillId="0" borderId="0" xfId="0" applyFont="1" applyAlignment="1">
      <alignment vertical="center" wrapText="1"/>
    </xf>
    <xf numFmtId="0" fontId="4" fillId="0" borderId="0" xfId="0" applyFont="1" applyFill="1" applyAlignment="1">
      <alignment vertical="center" wrapText="1"/>
    </xf>
    <xf numFmtId="0" fontId="4" fillId="0" borderId="0" xfId="0" applyFont="1" applyFill="1" applyAlignment="1">
      <alignment vertical="center"/>
    </xf>
    <xf numFmtId="0" fontId="4" fillId="0" borderId="0" xfId="0" applyFont="1" applyAlignment="1">
      <alignment wrapText="1"/>
    </xf>
    <xf numFmtId="0" fontId="4" fillId="0" borderId="0" xfId="0" applyFont="1" applyAlignment="1">
      <alignment/>
    </xf>
    <xf numFmtId="0" fontId="4" fillId="0" borderId="0" xfId="0" applyFont="1" applyAlignment="1">
      <alignment vertical="top" wrapText="1"/>
    </xf>
    <xf numFmtId="58" fontId="4" fillId="0" borderId="18" xfId="0" applyNumberFormat="1" applyFont="1" applyFill="1" applyBorder="1" applyAlignment="1">
      <alignment horizontal="left" vertical="center"/>
    </xf>
    <xf numFmtId="189" fontId="4" fillId="0" borderId="18" xfId="0" applyNumberFormat="1" applyFont="1" applyFill="1" applyBorder="1" applyAlignment="1">
      <alignment horizontal="left" vertical="center"/>
    </xf>
    <xf numFmtId="190" fontId="4" fillId="0" borderId="18" xfId="0" applyNumberFormat="1" applyFont="1" applyFill="1" applyBorder="1" applyAlignment="1">
      <alignment horizontal="left" vertical="center"/>
    </xf>
    <xf numFmtId="191" fontId="4" fillId="0" borderId="18" xfId="0" applyNumberFormat="1" applyFont="1" applyFill="1" applyBorder="1" applyAlignment="1">
      <alignment horizontal="left" vertical="center"/>
    </xf>
    <xf numFmtId="0" fontId="4" fillId="0" borderId="0" xfId="0" applyFont="1" applyAlignment="1" applyProtection="1">
      <alignment vertical="center"/>
      <protection locked="0"/>
    </xf>
    <xf numFmtId="0" fontId="4" fillId="0" borderId="0" xfId="0" applyFont="1" applyAlignment="1" applyProtection="1">
      <alignment horizontal="right" vertical="center"/>
      <protection locked="0"/>
    </xf>
    <xf numFmtId="0" fontId="4" fillId="0" borderId="0" xfId="0" applyFont="1" applyAlignment="1" applyProtection="1">
      <alignment vertical="center"/>
      <protection locked="0"/>
    </xf>
    <xf numFmtId="0" fontId="4" fillId="0" borderId="0" xfId="0" applyFont="1" applyAlignment="1" applyProtection="1">
      <alignment vertical="center" shrinkToFit="1"/>
      <protection locked="0"/>
    </xf>
    <xf numFmtId="0" fontId="4" fillId="0" borderId="0" xfId="0" applyFont="1" applyAlignment="1" applyProtection="1">
      <alignment vertical="center" wrapText="1"/>
      <protection locked="0"/>
    </xf>
    <xf numFmtId="0" fontId="4" fillId="0" borderId="0" xfId="0" applyFont="1" applyBorder="1" applyAlignment="1" applyProtection="1">
      <alignment vertical="center"/>
      <protection locked="0"/>
    </xf>
    <xf numFmtId="0" fontId="4" fillId="0" borderId="0" xfId="0" applyFont="1" applyBorder="1" applyAlignment="1" applyProtection="1">
      <alignment/>
      <protection locked="0"/>
    </xf>
    <xf numFmtId="0" fontId="4" fillId="0" borderId="16" xfId="0" applyFont="1" applyBorder="1" applyAlignment="1" applyProtection="1">
      <alignment horizontal="center" vertical="center"/>
      <protection/>
    </xf>
    <xf numFmtId="0" fontId="4" fillId="0" borderId="16" xfId="0" applyFont="1" applyBorder="1" applyAlignment="1" applyProtection="1">
      <alignment horizontal="left" vertical="center"/>
      <protection/>
    </xf>
    <xf numFmtId="0" fontId="4" fillId="0" borderId="16" xfId="0" applyFont="1" applyBorder="1" applyAlignment="1" applyProtection="1">
      <alignment vertical="center"/>
      <protection/>
    </xf>
    <xf numFmtId="0" fontId="4" fillId="0" borderId="0" xfId="0" applyFont="1" applyAlignment="1" applyProtection="1">
      <alignment vertical="center"/>
      <protection/>
    </xf>
    <xf numFmtId="0" fontId="4" fillId="0" borderId="0" xfId="0" applyFont="1" applyBorder="1" applyAlignment="1" applyProtection="1">
      <alignment horizontal="left" vertical="center"/>
      <protection/>
    </xf>
    <xf numFmtId="0" fontId="4" fillId="0" borderId="0" xfId="0" applyFont="1" applyBorder="1" applyAlignment="1" applyProtection="1">
      <alignment vertical="center"/>
      <protection/>
    </xf>
    <xf numFmtId="0" fontId="4" fillId="0" borderId="18"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4" fillId="0" borderId="18" xfId="0" applyFont="1" applyBorder="1" applyAlignment="1" applyProtection="1">
      <alignment horizontal="left" vertical="center"/>
      <protection/>
    </xf>
    <xf numFmtId="0" fontId="4" fillId="0" borderId="0" xfId="0" applyFont="1" applyAlignment="1" applyProtection="1">
      <alignment horizontal="right"/>
      <protection/>
    </xf>
    <xf numFmtId="0" fontId="4" fillId="0" borderId="16" xfId="0" applyFont="1" applyBorder="1" applyAlignment="1" applyProtection="1">
      <alignment shrinkToFit="1"/>
      <protection/>
    </xf>
    <xf numFmtId="0" fontId="4" fillId="0" borderId="19" xfId="0" applyFont="1" applyBorder="1" applyAlignment="1" applyProtection="1">
      <alignment shrinkToFit="1"/>
      <protection/>
    </xf>
    <xf numFmtId="0" fontId="4" fillId="0" borderId="0" xfId="0" applyFont="1" applyBorder="1" applyAlignment="1" applyProtection="1">
      <alignment/>
      <protection/>
    </xf>
    <xf numFmtId="176" fontId="4" fillId="0" borderId="0" xfId="0" applyNumberFormat="1" applyFont="1" applyFill="1" applyAlignment="1" applyProtection="1">
      <alignment horizontal="right" vertical="center" shrinkToFit="1"/>
      <protection locked="0"/>
    </xf>
    <xf numFmtId="176" fontId="0" fillId="0" borderId="20" xfId="0" applyNumberFormat="1"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180" fontId="0" fillId="0" borderId="21" xfId="0" applyNumberFormat="1"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0" xfId="0" applyAlignment="1" applyProtection="1">
      <alignment vertical="center"/>
      <protection/>
    </xf>
    <xf numFmtId="0" fontId="3" fillId="0" borderId="0" xfId="0" applyFont="1" applyAlignment="1" applyProtection="1">
      <alignment vertical="center"/>
      <protection/>
    </xf>
    <xf numFmtId="0" fontId="7" fillId="0" borderId="0" xfId="0" applyFont="1" applyAlignment="1" applyProtection="1">
      <alignment vertical="center"/>
      <protection/>
    </xf>
    <xf numFmtId="0" fontId="0" fillId="32" borderId="18" xfId="0" applyFill="1" applyBorder="1" applyAlignment="1" applyProtection="1">
      <alignment horizontal="center" vertical="center"/>
      <protection/>
    </xf>
    <xf numFmtId="0" fontId="0" fillId="32" borderId="23" xfId="0" applyFill="1" applyBorder="1" applyAlignment="1" applyProtection="1">
      <alignment horizontal="center" vertical="center"/>
      <protection/>
    </xf>
    <xf numFmtId="0" fontId="0" fillId="32" borderId="24" xfId="0" applyFill="1" applyBorder="1" applyAlignment="1" applyProtection="1">
      <alignment horizontal="center" vertical="center"/>
      <protection/>
    </xf>
    <xf numFmtId="0" fontId="0" fillId="32" borderId="25" xfId="0" applyFill="1" applyBorder="1" applyAlignment="1" applyProtection="1">
      <alignment horizontal="center" vertical="center"/>
      <protection/>
    </xf>
    <xf numFmtId="0" fontId="0" fillId="32" borderId="26" xfId="0" applyFill="1" applyBorder="1" applyAlignment="1" applyProtection="1">
      <alignment vertical="center"/>
      <protection/>
    </xf>
    <xf numFmtId="0" fontId="2" fillId="0" borderId="24" xfId="0" applyFont="1" applyBorder="1" applyAlignment="1" applyProtection="1">
      <alignment vertical="center" wrapText="1"/>
      <protection/>
    </xf>
    <xf numFmtId="0" fontId="0" fillId="32" borderId="27" xfId="0" applyFill="1" applyBorder="1" applyAlignment="1" applyProtection="1">
      <alignment horizontal="center" vertical="center"/>
      <protection/>
    </xf>
    <xf numFmtId="0" fontId="0" fillId="32" borderId="26" xfId="0" applyFill="1" applyBorder="1" applyAlignment="1" applyProtection="1">
      <alignment vertical="center" wrapText="1"/>
      <protection/>
    </xf>
    <xf numFmtId="0" fontId="0" fillId="32" borderId="28" xfId="0" applyFill="1" applyBorder="1" applyAlignment="1" applyProtection="1">
      <alignment horizontal="center" vertical="center"/>
      <protection/>
    </xf>
    <xf numFmtId="0" fontId="2" fillId="0" borderId="24" xfId="0" applyFont="1" applyBorder="1" applyAlignment="1" applyProtection="1">
      <alignment vertical="center"/>
      <protection/>
    </xf>
    <xf numFmtId="0" fontId="0" fillId="33" borderId="23" xfId="0" applyFill="1" applyBorder="1" applyAlignment="1" applyProtection="1">
      <alignment horizontal="center" vertical="center" wrapText="1"/>
      <protection/>
    </xf>
    <xf numFmtId="0" fontId="0" fillId="33" borderId="23" xfId="0" applyFill="1" applyBorder="1" applyAlignment="1" applyProtection="1">
      <alignment horizontal="center" vertical="center"/>
      <protection/>
    </xf>
    <xf numFmtId="0" fontId="0" fillId="33" borderId="25" xfId="0" applyFill="1" applyBorder="1" applyAlignment="1" applyProtection="1">
      <alignment horizontal="center" vertical="center"/>
      <protection/>
    </xf>
    <xf numFmtId="0" fontId="0" fillId="33" borderId="26" xfId="0" applyFill="1" applyBorder="1" applyAlignment="1" applyProtection="1">
      <alignment vertical="center"/>
      <protection/>
    </xf>
    <xf numFmtId="0" fontId="0" fillId="0" borderId="29" xfId="0" applyBorder="1" applyAlignment="1" applyProtection="1">
      <alignment vertical="center" wrapText="1"/>
      <protection/>
    </xf>
    <xf numFmtId="0" fontId="0" fillId="0" borderId="30" xfId="0" applyBorder="1" applyAlignment="1" applyProtection="1">
      <alignment vertical="center" wrapText="1"/>
      <protection/>
    </xf>
    <xf numFmtId="0" fontId="11" fillId="33" borderId="26" xfId="0" applyFont="1" applyFill="1" applyBorder="1" applyAlignment="1" applyProtection="1">
      <alignment vertical="center" wrapText="1"/>
      <protection/>
    </xf>
    <xf numFmtId="0" fontId="0" fillId="33" borderId="26" xfId="0" applyFill="1" applyBorder="1" applyAlignment="1" applyProtection="1">
      <alignment vertical="center" wrapText="1"/>
      <protection/>
    </xf>
    <xf numFmtId="0" fontId="0" fillId="0" borderId="19" xfId="0" applyFill="1" applyBorder="1" applyAlignment="1" applyProtection="1">
      <alignment vertical="center"/>
      <protection/>
    </xf>
    <xf numFmtId="0" fontId="0" fillId="0" borderId="16" xfId="0" applyFill="1" applyBorder="1" applyAlignment="1" applyProtection="1">
      <alignment vertical="center" wrapText="1"/>
      <protection/>
    </xf>
    <xf numFmtId="0" fontId="0" fillId="0" borderId="0" xfId="0" applyFill="1" applyAlignment="1" applyProtection="1">
      <alignment vertical="center"/>
      <protection/>
    </xf>
    <xf numFmtId="0" fontId="0" fillId="33" borderId="18" xfId="0" applyFill="1" applyBorder="1" applyAlignment="1" applyProtection="1">
      <alignment horizontal="center" vertical="center"/>
      <protection/>
    </xf>
    <xf numFmtId="0" fontId="0" fillId="33" borderId="26" xfId="0" applyFill="1" applyBorder="1" applyAlignment="1" applyProtection="1">
      <alignment horizontal="center" vertical="center"/>
      <protection/>
    </xf>
    <xf numFmtId="0" fontId="0" fillId="33" borderId="31" xfId="0" applyFill="1" applyBorder="1" applyAlignment="1" applyProtection="1">
      <alignment horizontal="center" vertical="center"/>
      <protection/>
    </xf>
    <xf numFmtId="0" fontId="0" fillId="0" borderId="24" xfId="0" applyFill="1" applyBorder="1" applyAlignment="1" applyProtection="1">
      <alignment vertical="center" wrapText="1"/>
      <protection/>
    </xf>
    <xf numFmtId="0" fontId="0" fillId="0" borderId="32" xfId="0" applyBorder="1" applyAlignment="1" applyProtection="1">
      <alignment vertical="center" wrapText="1"/>
      <protection/>
    </xf>
    <xf numFmtId="0" fontId="2" fillId="0" borderId="0" xfId="0" applyFont="1" applyBorder="1" applyAlignment="1" applyProtection="1">
      <alignment vertical="center" wrapText="1"/>
      <protection/>
    </xf>
    <xf numFmtId="0" fontId="0" fillId="0" borderId="32" xfId="0" applyFont="1" applyBorder="1" applyAlignment="1" applyProtection="1">
      <alignment vertical="center" wrapText="1"/>
      <protection/>
    </xf>
    <xf numFmtId="0" fontId="0" fillId="0" borderId="33" xfId="0" applyFont="1" applyBorder="1" applyAlignment="1" applyProtection="1">
      <alignment vertical="center" wrapText="1"/>
      <protection/>
    </xf>
    <xf numFmtId="0" fontId="0" fillId="0" borderId="24" xfId="0" applyFont="1" applyFill="1" applyBorder="1" applyAlignment="1" applyProtection="1">
      <alignment vertical="center" wrapText="1"/>
      <protection/>
    </xf>
    <xf numFmtId="0" fontId="2" fillId="0" borderId="0" xfId="0" applyFont="1" applyBorder="1" applyAlignment="1" applyProtection="1">
      <alignment horizontal="left" vertical="center" wrapText="1" indent="1"/>
      <protection/>
    </xf>
    <xf numFmtId="0" fontId="0" fillId="0" borderId="32" xfId="0" applyBorder="1" applyAlignment="1" applyProtection="1">
      <alignment vertical="center"/>
      <protection/>
    </xf>
    <xf numFmtId="0" fontId="0" fillId="0" borderId="24" xfId="0" applyFill="1" applyBorder="1" applyAlignment="1" applyProtection="1">
      <alignment vertical="center"/>
      <protection/>
    </xf>
    <xf numFmtId="0" fontId="0" fillId="0" borderId="33" xfId="0" applyBorder="1" applyAlignment="1" applyProtection="1">
      <alignment vertical="center"/>
      <protection/>
    </xf>
    <xf numFmtId="0" fontId="0" fillId="33" borderId="19" xfId="0" applyFill="1" applyBorder="1" applyAlignment="1" applyProtection="1">
      <alignment vertical="center" wrapText="1"/>
      <protection/>
    </xf>
    <xf numFmtId="0" fontId="11" fillId="33" borderId="19" xfId="0" applyFont="1" applyFill="1" applyBorder="1" applyAlignment="1" applyProtection="1">
      <alignment vertical="center" wrapText="1"/>
      <protection/>
    </xf>
    <xf numFmtId="0" fontId="11" fillId="33" borderId="34" xfId="0" applyFont="1" applyFill="1" applyBorder="1" applyAlignment="1" applyProtection="1">
      <alignment vertical="center" wrapText="1"/>
      <protection/>
    </xf>
    <xf numFmtId="0" fontId="0" fillId="33" borderId="34" xfId="0" applyFont="1" applyFill="1" applyBorder="1" applyAlignment="1" applyProtection="1">
      <alignment vertical="center" wrapText="1"/>
      <protection/>
    </xf>
    <xf numFmtId="0" fontId="0" fillId="33" borderId="35" xfId="0" applyFont="1" applyFill="1" applyBorder="1" applyAlignment="1" applyProtection="1">
      <alignment vertical="center" wrapText="1"/>
      <protection/>
    </xf>
    <xf numFmtId="0" fontId="0" fillId="33" borderId="20" xfId="0" applyFill="1" applyBorder="1" applyAlignment="1" applyProtection="1">
      <alignment horizontal="center" vertical="center"/>
      <protection/>
    </xf>
    <xf numFmtId="0" fontId="0" fillId="33" borderId="21" xfId="0" applyFill="1" applyBorder="1" applyAlignment="1" applyProtection="1">
      <alignment horizontal="center" vertical="center"/>
      <protection/>
    </xf>
    <xf numFmtId="0" fontId="17" fillId="0" borderId="0" xfId="0" applyFont="1" applyAlignment="1">
      <alignment horizontal="center" vertical="center"/>
    </xf>
    <xf numFmtId="0" fontId="17" fillId="0" borderId="0" xfId="0" applyFont="1" applyAlignment="1">
      <alignment vertical="center"/>
    </xf>
    <xf numFmtId="0" fontId="18" fillId="0" borderId="0" xfId="0" applyFont="1" applyAlignment="1">
      <alignment vertical="center"/>
    </xf>
    <xf numFmtId="0" fontId="18" fillId="0" borderId="0" xfId="0" applyFont="1" applyAlignment="1">
      <alignment vertical="center" wrapText="1"/>
    </xf>
    <xf numFmtId="14" fontId="16" fillId="0" borderId="0" xfId="0" applyNumberFormat="1" applyFont="1" applyFill="1" applyBorder="1" applyAlignment="1" applyProtection="1">
      <alignment vertical="center" wrapText="1"/>
      <protection/>
    </xf>
    <xf numFmtId="180" fontId="4" fillId="0" borderId="0" xfId="0" applyNumberFormat="1" applyFont="1" applyAlignment="1" applyProtection="1">
      <alignment horizontal="left" vertical="center"/>
      <protection locked="0"/>
    </xf>
    <xf numFmtId="188" fontId="0" fillId="0" borderId="32" xfId="0" applyNumberFormat="1" applyFont="1" applyBorder="1" applyAlignment="1" applyProtection="1">
      <alignment horizontal="left" vertical="center" wrapText="1"/>
      <protection/>
    </xf>
    <xf numFmtId="188" fontId="0" fillId="0" borderId="36" xfId="0" applyNumberFormat="1" applyFont="1" applyBorder="1" applyAlignment="1" applyProtection="1">
      <alignment horizontal="left" vertical="center" wrapText="1"/>
      <protection/>
    </xf>
    <xf numFmtId="188" fontId="0" fillId="0" borderId="30" xfId="0" applyNumberFormat="1" applyBorder="1" applyAlignment="1" applyProtection="1">
      <alignment vertical="center" wrapText="1"/>
      <protection/>
    </xf>
    <xf numFmtId="0" fontId="4" fillId="0" borderId="0" xfId="0" applyFont="1" applyBorder="1" applyAlignment="1">
      <alignment vertical="center"/>
    </xf>
    <xf numFmtId="58" fontId="4" fillId="0" borderId="0" xfId="0" applyNumberFormat="1" applyFont="1" applyBorder="1" applyAlignment="1" applyProtection="1">
      <alignment horizontal="left" vertical="center" wrapText="1"/>
      <protection/>
    </xf>
    <xf numFmtId="0" fontId="0" fillId="0" borderId="37" xfId="0" applyBorder="1" applyAlignment="1" applyProtection="1">
      <alignment vertical="center" wrapText="1"/>
      <protection/>
    </xf>
    <xf numFmtId="0" fontId="0" fillId="0" borderId="38" xfId="0" applyBorder="1" applyAlignment="1" applyProtection="1">
      <alignment vertical="center" wrapText="1"/>
      <protection/>
    </xf>
    <xf numFmtId="0" fontId="0" fillId="0" borderId="39" xfId="0" applyBorder="1" applyAlignment="1" applyProtection="1">
      <alignment vertical="center" wrapText="1"/>
      <protection/>
    </xf>
    <xf numFmtId="0" fontId="0" fillId="0" borderId="40" xfId="0" applyBorder="1" applyAlignment="1" applyProtection="1">
      <alignment vertical="center" wrapText="1"/>
      <protection/>
    </xf>
    <xf numFmtId="0" fontId="0" fillId="0" borderId="41" xfId="0" applyBorder="1" applyAlignment="1" applyProtection="1">
      <alignment vertical="center" wrapText="1"/>
      <protection/>
    </xf>
    <xf numFmtId="0" fontId="0" fillId="0" borderId="42" xfId="0" applyBorder="1" applyAlignment="1" applyProtection="1">
      <alignment vertical="center" wrapText="1"/>
      <protection/>
    </xf>
    <xf numFmtId="0" fontId="0" fillId="0" borderId="43" xfId="0" applyBorder="1" applyAlignment="1" applyProtection="1">
      <alignment vertical="center" wrapText="1"/>
      <protection/>
    </xf>
    <xf numFmtId="0" fontId="0" fillId="0" borderId="44" xfId="0" applyBorder="1" applyAlignment="1" applyProtection="1">
      <alignment vertical="center" wrapText="1"/>
      <protection/>
    </xf>
    <xf numFmtId="0" fontId="0" fillId="33" borderId="34" xfId="0" applyFill="1" applyBorder="1" applyAlignment="1" applyProtection="1">
      <alignment vertical="center" wrapText="1"/>
      <protection/>
    </xf>
    <xf numFmtId="0" fontId="11" fillId="0" borderId="0" xfId="0" applyFont="1" applyFill="1" applyAlignment="1">
      <alignment vertical="center"/>
    </xf>
    <xf numFmtId="0" fontId="21" fillId="0" borderId="18" xfId="0" applyFont="1" applyFill="1" applyBorder="1" applyAlignment="1">
      <alignment horizontal="center" vertical="center" wrapText="1"/>
    </xf>
    <xf numFmtId="0" fontId="21" fillId="0" borderId="18" xfId="0" applyFont="1" applyFill="1" applyBorder="1" applyAlignment="1">
      <alignment horizontal="justify" vertical="center" wrapText="1"/>
    </xf>
    <xf numFmtId="0" fontId="21" fillId="0" borderId="45" xfId="0" applyFont="1" applyFill="1" applyBorder="1" applyAlignment="1">
      <alignment horizontal="justify" vertical="center" wrapText="1"/>
    </xf>
    <xf numFmtId="0" fontId="21" fillId="0" borderId="45" xfId="0" applyFont="1" applyFill="1" applyBorder="1" applyAlignment="1">
      <alignment horizontal="center" vertical="center" wrapText="1"/>
    </xf>
    <xf numFmtId="0" fontId="21" fillId="0" borderId="18" xfId="0" applyFont="1" applyFill="1" applyBorder="1" applyAlignment="1">
      <alignment horizontal="justify" vertical="top" wrapText="1"/>
    </xf>
    <xf numFmtId="0" fontId="22" fillId="0" borderId="45" xfId="0" applyFont="1" applyFill="1" applyBorder="1" applyAlignment="1">
      <alignment horizontal="center" vertical="center" wrapText="1"/>
    </xf>
    <xf numFmtId="0" fontId="21" fillId="0" borderId="23" xfId="0" applyFont="1" applyFill="1" applyBorder="1" applyAlignment="1">
      <alignment vertical="center" wrapText="1"/>
    </xf>
    <xf numFmtId="0" fontId="22" fillId="0" borderId="18" xfId="0" applyFont="1" applyFill="1" applyBorder="1" applyAlignment="1">
      <alignment horizontal="center" vertical="center" wrapText="1"/>
    </xf>
    <xf numFmtId="0" fontId="23" fillId="0" borderId="23" xfId="0" applyFont="1" applyFill="1" applyBorder="1" applyAlignment="1">
      <alignment wrapText="1"/>
    </xf>
    <xf numFmtId="0" fontId="21" fillId="0" borderId="46" xfId="0" applyFont="1" applyFill="1" applyBorder="1" applyAlignment="1">
      <alignment horizontal="left" vertical="top" wrapText="1"/>
    </xf>
    <xf numFmtId="0" fontId="23" fillId="0" borderId="23" xfId="0" applyFont="1" applyFill="1" applyBorder="1" applyAlignment="1">
      <alignment horizontal="left" wrapText="1"/>
    </xf>
    <xf numFmtId="0" fontId="0" fillId="0" borderId="47" xfId="0" applyBorder="1" applyAlignment="1" applyProtection="1">
      <alignment vertical="center"/>
      <protection/>
    </xf>
    <xf numFmtId="0" fontId="0" fillId="33" borderId="21" xfId="0" applyFont="1" applyFill="1" applyBorder="1" applyAlignment="1" applyProtection="1">
      <alignment vertical="center" wrapText="1"/>
      <protection/>
    </xf>
    <xf numFmtId="0" fontId="0" fillId="0" borderId="48" xfId="0" applyBorder="1" applyAlignment="1" applyProtection="1">
      <alignment vertical="center"/>
      <protection/>
    </xf>
    <xf numFmtId="0" fontId="0" fillId="0" borderId="49" xfId="0" applyBorder="1" applyAlignment="1" applyProtection="1">
      <alignment vertical="center"/>
      <protection/>
    </xf>
    <xf numFmtId="0" fontId="20" fillId="0" borderId="0" xfId="0" applyFont="1" applyFill="1" applyAlignment="1">
      <alignment vertical="center"/>
    </xf>
    <xf numFmtId="0" fontId="4" fillId="0" borderId="0" xfId="0" applyFont="1" applyFill="1" applyAlignment="1">
      <alignment vertical="top" wrapText="1"/>
    </xf>
    <xf numFmtId="0" fontId="20" fillId="0" borderId="0" xfId="0" applyFont="1" applyAlignment="1" applyProtection="1">
      <alignment vertical="center"/>
      <protection locked="0"/>
    </xf>
    <xf numFmtId="0" fontId="4" fillId="0" borderId="0" xfId="0" applyFont="1" applyAlignment="1" quotePrefix="1">
      <alignment vertical="center" wrapText="1"/>
    </xf>
    <xf numFmtId="0" fontId="4" fillId="0" borderId="0" xfId="0" applyFont="1" applyAlignment="1">
      <alignment horizontal="left" vertical="center" wrapText="1"/>
    </xf>
    <xf numFmtId="0" fontId="4" fillId="0" borderId="0" xfId="0" applyFont="1" applyBorder="1" applyAlignment="1">
      <alignment vertical="center" wrapText="1"/>
    </xf>
    <xf numFmtId="0" fontId="4" fillId="0" borderId="18" xfId="0" applyFont="1" applyFill="1" applyBorder="1" applyAlignment="1">
      <alignment horizontal="center" vertical="center"/>
    </xf>
    <xf numFmtId="58" fontId="4" fillId="0" borderId="18" xfId="0" applyNumberFormat="1" applyFont="1" applyFill="1" applyBorder="1" applyAlignment="1">
      <alignment horizontal="center" vertical="center"/>
    </xf>
    <xf numFmtId="189" fontId="4" fillId="0" borderId="18" xfId="0" applyNumberFormat="1" applyFont="1" applyFill="1" applyBorder="1" applyAlignment="1">
      <alignment horizontal="center" vertical="center"/>
    </xf>
    <xf numFmtId="190" fontId="4" fillId="0" borderId="18" xfId="0" applyNumberFormat="1" applyFont="1" applyFill="1" applyBorder="1" applyAlignment="1">
      <alignment horizontal="center" vertical="center"/>
    </xf>
    <xf numFmtId="176" fontId="4" fillId="0" borderId="18" xfId="0" applyNumberFormat="1" applyFont="1" applyFill="1" applyBorder="1" applyAlignment="1">
      <alignment horizontal="center" vertical="center"/>
    </xf>
    <xf numFmtId="0" fontId="67" fillId="0" borderId="0" xfId="0" applyFont="1" applyBorder="1" applyAlignment="1">
      <alignment vertical="center" wrapText="1"/>
    </xf>
    <xf numFmtId="0" fontId="4" fillId="0" borderId="0" xfId="0" applyFont="1" applyFill="1" applyAlignment="1">
      <alignment vertical="center"/>
    </xf>
    <xf numFmtId="0" fontId="4" fillId="0" borderId="0" xfId="0" applyFont="1" applyAlignment="1" quotePrefix="1">
      <alignment horizontal="right" vertical="center" wrapText="1"/>
    </xf>
    <xf numFmtId="0" fontId="4" fillId="0" borderId="0" xfId="0" applyFont="1" applyAlignment="1">
      <alignment horizontal="right" vertical="center" wrapText="1"/>
    </xf>
    <xf numFmtId="0" fontId="4" fillId="0" borderId="0" xfId="0" applyFont="1" applyFill="1" applyAlignment="1">
      <alignment horizontal="left" vertical="center" wrapText="1"/>
    </xf>
    <xf numFmtId="0" fontId="9" fillId="0" borderId="46" xfId="0" applyFont="1" applyFill="1" applyBorder="1" applyAlignment="1">
      <alignment vertical="top" wrapText="1"/>
    </xf>
    <xf numFmtId="0" fontId="20" fillId="0" borderId="0" xfId="0" applyFont="1" applyFill="1" applyAlignment="1">
      <alignment horizontal="center" vertical="top"/>
    </xf>
    <xf numFmtId="0" fontId="9" fillId="0" borderId="50" xfId="0" applyFont="1" applyFill="1" applyBorder="1" applyAlignment="1">
      <alignment vertical="top" wrapText="1"/>
    </xf>
    <xf numFmtId="0" fontId="9" fillId="0" borderId="23" xfId="0" applyFont="1" applyFill="1" applyBorder="1" applyAlignment="1">
      <alignment vertical="center" wrapText="1"/>
    </xf>
    <xf numFmtId="0" fontId="9" fillId="0" borderId="50" xfId="0" applyFont="1" applyFill="1" applyBorder="1" applyAlignment="1">
      <alignment vertical="center" wrapText="1"/>
    </xf>
    <xf numFmtId="0" fontId="9" fillId="0" borderId="46" xfId="0" applyFont="1" applyFill="1" applyBorder="1" applyAlignment="1">
      <alignment vertical="center" wrapText="1"/>
    </xf>
    <xf numFmtId="0" fontId="20" fillId="0" borderId="23" xfId="0" applyFont="1" applyBorder="1" applyAlignment="1" applyProtection="1">
      <alignment horizontal="left" vertical="center" wrapText="1"/>
      <protection/>
    </xf>
    <xf numFmtId="0" fontId="21" fillId="0" borderId="51" xfId="0" applyFont="1" applyFill="1" applyBorder="1" applyAlignment="1">
      <alignment horizontal="justify" vertical="top" wrapText="1"/>
    </xf>
    <xf numFmtId="0" fontId="22" fillId="0" borderId="51" xfId="0" applyFont="1" applyFill="1" applyBorder="1" applyAlignment="1">
      <alignment horizontal="center" vertical="center" wrapText="1"/>
    </xf>
    <xf numFmtId="0" fontId="21" fillId="0" borderId="52" xfId="0" applyFont="1" applyFill="1" applyBorder="1" applyAlignment="1">
      <alignment horizontal="justify" vertical="top" wrapText="1"/>
    </xf>
    <xf numFmtId="0" fontId="22" fillId="0" borderId="52" xfId="0" applyFont="1" applyFill="1" applyBorder="1" applyAlignment="1">
      <alignment horizontal="center" vertical="center" wrapText="1"/>
    </xf>
    <xf numFmtId="0" fontId="9" fillId="0" borderId="52" xfId="0" applyFont="1" applyFill="1" applyBorder="1" applyAlignment="1">
      <alignment horizontal="justify" vertical="top" wrapText="1"/>
    </xf>
    <xf numFmtId="0" fontId="10" fillId="0" borderId="52" xfId="0" applyFont="1" applyFill="1" applyBorder="1" applyAlignment="1">
      <alignment horizontal="center" vertical="center" wrapText="1"/>
    </xf>
    <xf numFmtId="0" fontId="22" fillId="0" borderId="53" xfId="0" applyFont="1" applyFill="1" applyBorder="1" applyAlignment="1">
      <alignment horizontal="center" vertical="center" wrapText="1"/>
    </xf>
    <xf numFmtId="0" fontId="21" fillId="0" borderId="53" xfId="0" applyFont="1" applyFill="1" applyBorder="1" applyAlignment="1">
      <alignment horizontal="justify" vertical="top" wrapText="1"/>
    </xf>
    <xf numFmtId="0" fontId="10" fillId="0" borderId="54" xfId="0" applyFont="1" applyFill="1" applyBorder="1" applyAlignment="1">
      <alignment horizontal="center" vertical="center" wrapText="1"/>
    </xf>
    <xf numFmtId="0" fontId="9" fillId="0" borderId="51" xfId="0" applyFont="1" applyFill="1" applyBorder="1" applyAlignment="1">
      <alignment horizontal="justify" vertical="top" wrapText="1"/>
    </xf>
    <xf numFmtId="0" fontId="10" fillId="0" borderId="51" xfId="0" applyFont="1" applyFill="1" applyBorder="1" applyAlignment="1">
      <alignment horizontal="center" vertical="center" wrapText="1"/>
    </xf>
    <xf numFmtId="0" fontId="9" fillId="0" borderId="53" xfId="0" applyFont="1" applyFill="1" applyBorder="1" applyAlignment="1">
      <alignment horizontal="justify" vertical="top" wrapText="1"/>
    </xf>
    <xf numFmtId="0" fontId="10" fillId="0" borderId="53" xfId="0" applyFont="1" applyFill="1" applyBorder="1" applyAlignment="1">
      <alignment horizontal="center" vertical="center" wrapText="1"/>
    </xf>
    <xf numFmtId="0" fontId="21" fillId="0" borderId="54" xfId="0" applyFont="1" applyFill="1" applyBorder="1" applyAlignment="1">
      <alignment vertical="top" wrapText="1"/>
    </xf>
    <xf numFmtId="0" fontId="21" fillId="0" borderId="53" xfId="0" applyFont="1" applyFill="1" applyBorder="1" applyAlignment="1">
      <alignment vertical="top" wrapText="1"/>
    </xf>
    <xf numFmtId="0" fontId="2" fillId="33" borderId="19" xfId="0" applyFont="1" applyFill="1" applyBorder="1" applyAlignment="1" applyProtection="1">
      <alignment vertical="center" wrapText="1"/>
      <protection/>
    </xf>
    <xf numFmtId="0" fontId="20" fillId="0" borderId="18" xfId="0" applyFont="1" applyBorder="1" applyAlignment="1" applyProtection="1">
      <alignment horizontal="left" vertical="center" wrapText="1"/>
      <protection/>
    </xf>
    <xf numFmtId="0" fontId="9" fillId="0" borderId="53" xfId="0" applyFont="1" applyFill="1" applyBorder="1" applyAlignment="1">
      <alignment vertical="top" wrapText="1"/>
    </xf>
    <xf numFmtId="0" fontId="0" fillId="33" borderId="55" xfId="0" applyFill="1" applyBorder="1" applyAlignment="1" applyProtection="1">
      <alignment horizontal="center" vertical="center"/>
      <protection/>
    </xf>
    <xf numFmtId="0" fontId="0" fillId="0" borderId="56" xfId="0" applyBorder="1" applyAlignment="1" applyProtection="1">
      <alignment vertical="center"/>
      <protection/>
    </xf>
    <xf numFmtId="0" fontId="21" fillId="0" borderId="51" xfId="0" applyFont="1" applyFill="1" applyBorder="1" applyAlignment="1">
      <alignment vertical="center"/>
    </xf>
    <xf numFmtId="0" fontId="21" fillId="0" borderId="53" xfId="0" applyFont="1" applyFill="1" applyBorder="1" applyAlignment="1">
      <alignment vertical="center"/>
    </xf>
    <xf numFmtId="0" fontId="11" fillId="33" borderId="21" xfId="0" applyFont="1" applyFill="1" applyBorder="1" applyAlignment="1" applyProtection="1">
      <alignment vertical="center" wrapText="1"/>
      <protection/>
    </xf>
    <xf numFmtId="0" fontId="4" fillId="0" borderId="19" xfId="0" applyFont="1" applyFill="1" applyBorder="1" applyAlignment="1" applyProtection="1">
      <alignment shrinkToFit="1"/>
      <protection locked="0"/>
    </xf>
    <xf numFmtId="0" fontId="4" fillId="0" borderId="16" xfId="0" applyFont="1" applyFill="1" applyBorder="1" applyAlignment="1" applyProtection="1">
      <alignment shrinkToFit="1"/>
      <protection locked="0"/>
    </xf>
    <xf numFmtId="0" fontId="21" fillId="0" borderId="50" xfId="0" applyFont="1" applyFill="1" applyBorder="1" applyAlignment="1">
      <alignment vertical="top" wrapText="1"/>
    </xf>
    <xf numFmtId="0" fontId="21" fillId="0" borderId="46" xfId="0" applyFont="1" applyFill="1" applyBorder="1" applyAlignment="1">
      <alignment vertical="top" wrapText="1"/>
    </xf>
    <xf numFmtId="0" fontId="4" fillId="0" borderId="18" xfId="0" applyFont="1" applyBorder="1" applyAlignment="1" applyProtection="1">
      <alignment horizontal="left" vertical="center" wrapText="1"/>
      <protection/>
    </xf>
    <xf numFmtId="0" fontId="0" fillId="0" borderId="26" xfId="0" applyFont="1" applyFill="1" applyBorder="1" applyAlignment="1">
      <alignment vertical="center"/>
    </xf>
    <xf numFmtId="176" fontId="0" fillId="0" borderId="24" xfId="0" applyNumberFormat="1" applyFont="1" applyFill="1" applyBorder="1" applyAlignment="1">
      <alignment vertical="center"/>
    </xf>
    <xf numFmtId="0" fontId="0" fillId="0" borderId="27" xfId="0" applyFont="1" applyFill="1" applyBorder="1" applyAlignment="1">
      <alignment vertical="center"/>
    </xf>
    <xf numFmtId="0" fontId="0" fillId="0" borderId="0" xfId="0" applyNumberFormat="1" applyFont="1" applyFill="1" applyBorder="1" applyAlignment="1">
      <alignment vertical="center"/>
    </xf>
    <xf numFmtId="0" fontId="0" fillId="0" borderId="25" xfId="0" applyFont="1" applyFill="1" applyBorder="1" applyAlignment="1">
      <alignment vertical="center"/>
    </xf>
    <xf numFmtId="0" fontId="0" fillId="0" borderId="0" xfId="0" applyFont="1" applyFill="1" applyBorder="1" applyAlignment="1">
      <alignment vertical="center"/>
    </xf>
    <xf numFmtId="0" fontId="0" fillId="0" borderId="28" xfId="0" applyFont="1" applyFill="1" applyBorder="1" applyAlignment="1">
      <alignment vertical="center"/>
    </xf>
    <xf numFmtId="0" fontId="0" fillId="0" borderId="27" xfId="0" applyNumberFormat="1" applyFont="1" applyFill="1" applyBorder="1" applyAlignment="1">
      <alignment vertical="center"/>
    </xf>
    <xf numFmtId="176" fontId="0" fillId="0" borderId="28" xfId="0" applyNumberFormat="1" applyFont="1" applyFill="1" applyBorder="1" applyAlignment="1">
      <alignment vertical="center"/>
    </xf>
    <xf numFmtId="0" fontId="0" fillId="0" borderId="57" xfId="0" applyNumberFormat="1" applyFont="1" applyFill="1" applyBorder="1" applyAlignment="1">
      <alignment vertical="center"/>
    </xf>
    <xf numFmtId="0" fontId="4" fillId="0" borderId="23" xfId="0" applyFont="1" applyBorder="1" applyAlignment="1" applyProtection="1">
      <alignment horizontal="left" vertical="center" wrapText="1"/>
      <protection/>
    </xf>
    <xf numFmtId="0" fontId="20" fillId="0" borderId="0" xfId="0" applyFont="1" applyBorder="1" applyAlignment="1" applyProtection="1">
      <alignment vertical="center"/>
      <protection locked="0"/>
    </xf>
    <xf numFmtId="0" fontId="20" fillId="0" borderId="0" xfId="0" applyFont="1" applyBorder="1" applyAlignment="1" applyProtection="1">
      <alignment horizontal="center" vertical="center"/>
      <protection/>
    </xf>
    <xf numFmtId="0" fontId="20" fillId="0" borderId="0" xfId="0" applyFont="1" applyBorder="1" applyAlignment="1" applyProtection="1">
      <alignment horizontal="left" vertical="center"/>
      <protection/>
    </xf>
    <xf numFmtId="0" fontId="20" fillId="0" borderId="0" xfId="0" applyFont="1" applyBorder="1" applyAlignment="1" applyProtection="1">
      <alignment horizontal="right" vertical="center"/>
      <protection/>
    </xf>
    <xf numFmtId="0" fontId="20" fillId="0" borderId="23" xfId="0" applyFont="1" applyBorder="1" applyAlignment="1" applyProtection="1">
      <alignment vertical="center"/>
      <protection/>
    </xf>
    <xf numFmtId="0" fontId="20" fillId="0" borderId="46" xfId="0" applyFont="1" applyBorder="1" applyAlignment="1" applyProtection="1">
      <alignment vertical="center"/>
      <protection/>
    </xf>
    <xf numFmtId="0" fontId="20" fillId="0" borderId="18" xfId="0" applyFont="1" applyBorder="1" applyAlignment="1" applyProtection="1">
      <alignment vertical="center" wrapText="1"/>
      <protection/>
    </xf>
    <xf numFmtId="0" fontId="20" fillId="0" borderId="24" xfId="0" applyFont="1" applyBorder="1" applyAlignment="1" applyProtection="1">
      <alignment vertical="center" wrapText="1"/>
      <protection/>
    </xf>
    <xf numFmtId="0" fontId="20" fillId="0" borderId="18" xfId="0" applyFont="1" applyBorder="1" applyAlignment="1" applyProtection="1">
      <alignment horizontal="left" vertical="center"/>
      <protection/>
    </xf>
    <xf numFmtId="0" fontId="14" fillId="0" borderId="18" xfId="0" applyFont="1" applyBorder="1" applyAlignment="1" applyProtection="1">
      <alignment horizontal="left" vertical="center"/>
      <protection/>
    </xf>
    <xf numFmtId="0" fontId="20" fillId="0" borderId="23" xfId="0" applyFont="1" applyBorder="1" applyAlignment="1" applyProtection="1">
      <alignment horizontal="center" vertical="center" wrapText="1"/>
      <protection/>
    </xf>
    <xf numFmtId="0" fontId="28" fillId="0" borderId="18" xfId="0" applyFont="1" applyBorder="1" applyAlignment="1" applyProtection="1">
      <alignment horizontal="left" vertical="center" wrapText="1"/>
      <protection/>
    </xf>
    <xf numFmtId="0" fontId="20" fillId="0" borderId="18" xfId="0" applyFont="1" applyFill="1" applyBorder="1" applyAlignment="1" applyProtection="1">
      <alignment horizontal="left" vertical="center"/>
      <protection/>
    </xf>
    <xf numFmtId="176" fontId="0" fillId="0" borderId="0" xfId="0" applyNumberFormat="1" applyFont="1" applyFill="1" applyBorder="1" applyAlignment="1">
      <alignment vertical="center"/>
    </xf>
    <xf numFmtId="176" fontId="0" fillId="0" borderId="58" xfId="0" applyNumberFormat="1" applyFont="1" applyFill="1" applyBorder="1" applyAlignment="1">
      <alignment vertical="center"/>
    </xf>
    <xf numFmtId="0" fontId="0" fillId="0" borderId="59" xfId="0" applyNumberFormat="1" applyFont="1" applyFill="1" applyBorder="1" applyAlignment="1">
      <alignment vertical="center"/>
    </xf>
    <xf numFmtId="0" fontId="0" fillId="0" borderId="0" xfId="0" applyFont="1" applyFill="1" applyBorder="1" applyAlignment="1">
      <alignment vertical="center"/>
    </xf>
    <xf numFmtId="0" fontId="0" fillId="0" borderId="0" xfId="0" applyBorder="1" applyAlignment="1" applyProtection="1">
      <alignment vertical="center"/>
      <protection/>
    </xf>
    <xf numFmtId="176" fontId="0" fillId="0" borderId="59" xfId="0" applyNumberFormat="1" applyFont="1" applyFill="1" applyBorder="1" applyAlignment="1">
      <alignment vertical="center"/>
    </xf>
    <xf numFmtId="0" fontId="20" fillId="34" borderId="18" xfId="0" applyFont="1" applyFill="1" applyBorder="1" applyAlignment="1" applyProtection="1">
      <alignment horizontal="center" vertical="center"/>
      <protection locked="0"/>
    </xf>
    <xf numFmtId="0" fontId="20" fillId="34" borderId="18" xfId="0" applyFont="1" applyFill="1" applyBorder="1" applyAlignment="1" applyProtection="1">
      <alignment horizontal="center" vertical="center"/>
      <protection locked="0"/>
    </xf>
    <xf numFmtId="0" fontId="20" fillId="0" borderId="0" xfId="0" applyFont="1" applyBorder="1" applyAlignment="1" applyProtection="1">
      <alignment vertical="center"/>
      <protection locked="0"/>
    </xf>
    <xf numFmtId="0" fontId="20" fillId="35" borderId="26" xfId="0" applyFont="1" applyFill="1" applyBorder="1" applyAlignment="1" applyProtection="1">
      <alignment horizontal="center" vertical="center"/>
      <protection locked="0"/>
    </xf>
    <xf numFmtId="0" fontId="20" fillId="35" borderId="26" xfId="0" applyFont="1" applyFill="1" applyBorder="1" applyAlignment="1" applyProtection="1">
      <alignment vertical="center"/>
      <protection locked="0"/>
    </xf>
    <xf numFmtId="0" fontId="4" fillId="0" borderId="0" xfId="0" applyFont="1" applyBorder="1" applyAlignment="1">
      <alignment horizontal="right" vertical="center" wrapText="1"/>
    </xf>
    <xf numFmtId="0" fontId="68" fillId="36" borderId="60" xfId="0" applyFont="1" applyFill="1" applyBorder="1" applyAlignment="1" applyProtection="1">
      <alignment horizontal="center" vertical="center"/>
      <protection/>
    </xf>
    <xf numFmtId="0" fontId="68" fillId="36" borderId="61" xfId="0" applyFont="1" applyFill="1" applyBorder="1" applyAlignment="1" applyProtection="1">
      <alignment horizontal="center" vertical="center"/>
      <protection/>
    </xf>
    <xf numFmtId="0" fontId="69" fillId="36" borderId="61" xfId="0" applyFont="1" applyFill="1" applyBorder="1" applyAlignment="1" applyProtection="1">
      <alignment horizontal="center" vertical="center"/>
      <protection locked="0"/>
    </xf>
    <xf numFmtId="0" fontId="69" fillId="36" borderId="62" xfId="0" applyFont="1" applyFill="1" applyBorder="1" applyAlignment="1" applyProtection="1">
      <alignment horizontal="center" vertical="center" wrapText="1"/>
      <protection/>
    </xf>
    <xf numFmtId="0" fontId="69" fillId="36" borderId="60" xfId="0" applyFont="1" applyFill="1" applyBorder="1" applyAlignment="1" applyProtection="1">
      <alignment horizontal="center" vertical="center"/>
      <protection locked="0"/>
    </xf>
    <xf numFmtId="0" fontId="29" fillId="0" borderId="50" xfId="0" applyFont="1" applyFill="1" applyBorder="1" applyAlignment="1">
      <alignment horizontal="left" wrapText="1"/>
    </xf>
    <xf numFmtId="0" fontId="20" fillId="34" borderId="18" xfId="0" applyFont="1" applyFill="1" applyBorder="1" applyAlignment="1" applyProtection="1">
      <alignment horizontal="center" vertical="center"/>
      <protection locked="0"/>
    </xf>
    <xf numFmtId="0" fontId="20" fillId="0" borderId="46" xfId="0" applyFont="1" applyBorder="1" applyAlignment="1" applyProtection="1">
      <alignment vertical="top" wrapText="1"/>
      <protection/>
    </xf>
    <xf numFmtId="0" fontId="4" fillId="0" borderId="18" xfId="0" applyFont="1" applyBorder="1" applyAlignment="1" applyProtection="1">
      <alignment vertical="center" wrapText="1"/>
      <protection/>
    </xf>
    <xf numFmtId="0" fontId="20" fillId="0" borderId="18" xfId="0" applyFont="1" applyBorder="1" applyAlignment="1" applyProtection="1">
      <alignment vertical="center"/>
      <protection/>
    </xf>
    <xf numFmtId="0" fontId="20" fillId="0" borderId="23" xfId="0" applyFont="1" applyFill="1" applyBorder="1" applyAlignment="1" applyProtection="1">
      <alignment horizontal="left" vertical="center" wrapText="1"/>
      <protection/>
    </xf>
    <xf numFmtId="0" fontId="20" fillId="0" borderId="0" xfId="0" applyFont="1" applyBorder="1" applyAlignment="1" applyProtection="1">
      <alignment vertical="center"/>
      <protection/>
    </xf>
    <xf numFmtId="0" fontId="20" fillId="0" borderId="23" xfId="0" applyFont="1" applyBorder="1" applyAlignment="1" applyProtection="1">
      <alignment vertical="center"/>
      <protection/>
    </xf>
    <xf numFmtId="0" fontId="20" fillId="0" borderId="23" xfId="0" applyFont="1" applyBorder="1" applyAlignment="1" applyProtection="1">
      <alignment vertical="center" wrapText="1"/>
      <protection/>
    </xf>
    <xf numFmtId="0" fontId="20" fillId="0" borderId="18" xfId="0" applyFont="1" applyFill="1" applyBorder="1" applyAlignment="1" applyProtection="1">
      <alignment horizontal="left" vertical="center" wrapText="1"/>
      <protection/>
    </xf>
    <xf numFmtId="0" fontId="20" fillId="0" borderId="18" xfId="0" applyFont="1" applyFill="1" applyBorder="1" applyAlignment="1" applyProtection="1">
      <alignment vertical="center" wrapText="1"/>
      <protection/>
    </xf>
    <xf numFmtId="0" fontId="20" fillId="0" borderId="0" xfId="0" applyFont="1" applyAlignment="1" applyProtection="1">
      <alignment vertical="center"/>
      <protection/>
    </xf>
    <xf numFmtId="0" fontId="69" fillId="36" borderId="61" xfId="0" applyFont="1" applyFill="1" applyBorder="1" applyAlignment="1" applyProtection="1">
      <alignment horizontal="center" vertical="center"/>
      <protection/>
    </xf>
    <xf numFmtId="0" fontId="20" fillId="0" borderId="18" xfId="0" applyFont="1" applyFill="1" applyBorder="1" applyAlignment="1" applyProtection="1">
      <alignment vertical="center"/>
      <protection/>
    </xf>
    <xf numFmtId="0" fontId="9" fillId="0" borderId="51" xfId="0" applyFont="1" applyFill="1" applyBorder="1" applyAlignment="1">
      <alignment vertical="top" wrapText="1"/>
    </xf>
    <xf numFmtId="0" fontId="2" fillId="0" borderId="27" xfId="0" applyFont="1" applyBorder="1" applyAlignment="1" applyProtection="1">
      <alignment horizontal="left" vertical="center" wrapText="1" indent="1"/>
      <protection/>
    </xf>
    <xf numFmtId="0" fontId="0" fillId="32" borderId="23" xfId="0" applyFill="1" applyBorder="1" applyAlignment="1" applyProtection="1">
      <alignment horizontal="center" vertical="center"/>
      <protection/>
    </xf>
    <xf numFmtId="0" fontId="0" fillId="32" borderId="50" xfId="0" applyFill="1" applyBorder="1" applyAlignment="1" applyProtection="1">
      <alignment horizontal="center" vertical="center"/>
      <protection/>
    </xf>
    <xf numFmtId="0" fontId="0" fillId="32" borderId="46" xfId="0" applyFill="1" applyBorder="1" applyAlignment="1" applyProtection="1">
      <alignment horizontal="center" vertical="center"/>
      <protection/>
    </xf>
    <xf numFmtId="0" fontId="2" fillId="0" borderId="63" xfId="0" applyFont="1" applyBorder="1" applyAlignment="1" applyProtection="1">
      <alignment horizontal="left" vertical="center" wrapText="1"/>
      <protection/>
    </xf>
    <xf numFmtId="0" fontId="2" fillId="0" borderId="64" xfId="0" applyFont="1" applyBorder="1" applyAlignment="1" applyProtection="1">
      <alignment horizontal="left" vertical="center"/>
      <protection/>
    </xf>
    <xf numFmtId="0" fontId="2" fillId="0" borderId="65" xfId="0" applyFont="1" applyBorder="1" applyAlignment="1" applyProtection="1">
      <alignment horizontal="left" vertical="center"/>
      <protection/>
    </xf>
    <xf numFmtId="0" fontId="0" fillId="33" borderId="66" xfId="0" applyFill="1" applyBorder="1" applyAlignment="1" applyProtection="1">
      <alignment horizontal="left" vertical="center"/>
      <protection/>
    </xf>
    <xf numFmtId="0" fontId="0" fillId="33" borderId="67" xfId="0" applyFill="1" applyBorder="1" applyAlignment="1" applyProtection="1">
      <alignment horizontal="left" vertical="center"/>
      <protection/>
    </xf>
    <xf numFmtId="0" fontId="0" fillId="33" borderId="68" xfId="0" applyFill="1" applyBorder="1" applyAlignment="1" applyProtection="1">
      <alignment horizontal="left" vertical="center"/>
      <protection/>
    </xf>
    <xf numFmtId="0" fontId="0" fillId="33" borderId="66" xfId="0" applyFill="1" applyBorder="1" applyAlignment="1" applyProtection="1">
      <alignment horizontal="center" vertical="center" wrapText="1"/>
      <protection/>
    </xf>
    <xf numFmtId="0" fontId="0" fillId="33" borderId="68" xfId="0" applyFill="1" applyBorder="1" applyAlignment="1" applyProtection="1">
      <alignment horizontal="center" vertical="center" wrapText="1"/>
      <protection/>
    </xf>
    <xf numFmtId="0" fontId="0" fillId="33" borderId="69" xfId="0" applyFill="1" applyBorder="1" applyAlignment="1" applyProtection="1">
      <alignment horizontal="center" vertical="center"/>
      <protection/>
    </xf>
    <xf numFmtId="0" fontId="0" fillId="33" borderId="47" xfId="0" applyFill="1" applyBorder="1" applyAlignment="1" applyProtection="1">
      <alignment horizontal="center" vertical="center"/>
      <protection/>
    </xf>
    <xf numFmtId="0" fontId="0" fillId="33" borderId="70" xfId="0" applyFill="1" applyBorder="1" applyAlignment="1" applyProtection="1">
      <alignment horizontal="center" vertical="center" wrapText="1"/>
      <protection/>
    </xf>
    <xf numFmtId="0" fontId="0" fillId="33" borderId="47" xfId="0" applyFill="1" applyBorder="1" applyAlignment="1" applyProtection="1">
      <alignment horizontal="center" vertical="center" wrapText="1"/>
      <protection/>
    </xf>
    <xf numFmtId="0" fontId="0" fillId="0" borderId="63" xfId="0" applyFill="1" applyBorder="1" applyAlignment="1" applyProtection="1">
      <alignment horizontal="left" vertical="center" wrapText="1"/>
      <protection/>
    </xf>
    <xf numFmtId="0" fontId="0" fillId="0" borderId="65" xfId="0" applyFill="1" applyBorder="1" applyAlignment="1" applyProtection="1">
      <alignment horizontal="left" vertical="center" wrapText="1"/>
      <protection/>
    </xf>
    <xf numFmtId="0" fontId="0" fillId="33" borderId="18" xfId="0" applyFont="1" applyFill="1" applyBorder="1" applyAlignment="1" applyProtection="1">
      <alignment horizontal="center" vertical="center"/>
      <protection/>
    </xf>
    <xf numFmtId="0" fontId="0" fillId="33" borderId="25" xfId="0" applyFill="1" applyBorder="1" applyAlignment="1" applyProtection="1">
      <alignment horizontal="center" vertical="center"/>
      <protection/>
    </xf>
    <xf numFmtId="0" fontId="0" fillId="33" borderId="58" xfId="0" applyFill="1" applyBorder="1" applyAlignment="1" applyProtection="1">
      <alignment horizontal="center" vertical="center"/>
      <protection/>
    </xf>
    <xf numFmtId="0" fontId="0" fillId="33" borderId="27" xfId="0" applyFill="1" applyBorder="1" applyAlignment="1" applyProtection="1">
      <alignment horizontal="center" vertical="center"/>
      <protection/>
    </xf>
    <xf numFmtId="0" fontId="0" fillId="33" borderId="59" xfId="0" applyFill="1" applyBorder="1" applyAlignment="1" applyProtection="1">
      <alignment horizontal="center" vertical="center"/>
      <protection/>
    </xf>
    <xf numFmtId="188" fontId="4" fillId="0" borderId="0" xfId="0" applyNumberFormat="1" applyFont="1" applyBorder="1" applyAlignment="1" applyProtection="1">
      <alignment horizontal="left" vertical="center" wrapText="1"/>
      <protection/>
    </xf>
    <xf numFmtId="0" fontId="17" fillId="0" borderId="0" xfId="0" applyFont="1" applyAlignment="1">
      <alignment horizontal="center" vertical="center"/>
    </xf>
    <xf numFmtId="0" fontId="11" fillId="0" borderId="0" xfId="0" applyFont="1" applyAlignment="1">
      <alignment horizontal="center" vertical="center"/>
    </xf>
    <xf numFmtId="0" fontId="27" fillId="0" borderId="0" xfId="0" applyFont="1" applyAlignment="1">
      <alignment horizontal="center" vertical="center"/>
    </xf>
    <xf numFmtId="0" fontId="4" fillId="0" borderId="0" xfId="0" applyFont="1" applyAlignment="1">
      <alignment horizontal="left" vertical="top" wrapText="1"/>
    </xf>
    <xf numFmtId="0" fontId="4" fillId="0" borderId="0" xfId="0" applyFont="1" applyAlignment="1">
      <alignment horizontal="left" vertical="center" wrapText="1"/>
    </xf>
    <xf numFmtId="0" fontId="4" fillId="0" borderId="0" xfId="0" applyFont="1" applyFill="1" applyAlignment="1">
      <alignment horizontal="left" vertical="center" wrapText="1"/>
    </xf>
    <xf numFmtId="0" fontId="4" fillId="0" borderId="0" xfId="0" applyFont="1" applyBorder="1" applyAlignment="1">
      <alignment horizontal="left" vertical="top" wrapText="1"/>
    </xf>
    <xf numFmtId="0" fontId="67" fillId="0" borderId="34" xfId="0" applyFont="1" applyBorder="1" applyAlignment="1">
      <alignment horizontal="left" vertical="top" wrapText="1"/>
    </xf>
    <xf numFmtId="0" fontId="67" fillId="0" borderId="0" xfId="0" applyFont="1" applyBorder="1" applyAlignment="1">
      <alignment horizontal="left" vertical="top" wrapText="1"/>
    </xf>
    <xf numFmtId="0" fontId="67" fillId="0" borderId="0" xfId="0" applyFont="1" applyBorder="1" applyAlignment="1">
      <alignment horizontal="left" vertical="center" wrapText="1"/>
    </xf>
    <xf numFmtId="0" fontId="67" fillId="0" borderId="18" xfId="0" applyFont="1" applyBorder="1" applyAlignment="1">
      <alignment vertical="center" wrapText="1"/>
    </xf>
    <xf numFmtId="0" fontId="67" fillId="0" borderId="18" xfId="0" applyFont="1" applyFill="1" applyBorder="1" applyAlignment="1">
      <alignment vertical="center" wrapText="1"/>
    </xf>
    <xf numFmtId="0" fontId="70" fillId="0" borderId="18" xfId="0" applyFont="1" applyBorder="1" applyAlignment="1">
      <alignment vertical="center" wrapText="1"/>
    </xf>
    <xf numFmtId="0" fontId="4" fillId="0" borderId="18" xfId="0" applyFont="1" applyBorder="1" applyAlignment="1">
      <alignment vertical="center"/>
    </xf>
    <xf numFmtId="0" fontId="4" fillId="0" borderId="0" xfId="0" applyFont="1" applyAlignment="1">
      <alignment horizontal="left" vertical="top"/>
    </xf>
    <xf numFmtId="0" fontId="15" fillId="0" borderId="18" xfId="0" applyFont="1" applyBorder="1" applyAlignment="1">
      <alignment horizontal="center" vertical="center" wrapText="1"/>
    </xf>
    <xf numFmtId="0" fontId="15" fillId="0" borderId="18" xfId="0" applyFont="1" applyFill="1" applyBorder="1" applyAlignment="1">
      <alignment horizontal="center" vertical="center" wrapText="1"/>
    </xf>
    <xf numFmtId="0" fontId="4" fillId="0" borderId="0" xfId="0" applyFont="1" applyAlignment="1">
      <alignment vertical="center" wrapText="1"/>
    </xf>
    <xf numFmtId="0" fontId="4" fillId="0" borderId="16" xfId="0" applyFont="1" applyFill="1" applyBorder="1" applyAlignment="1">
      <alignment vertical="center"/>
    </xf>
    <xf numFmtId="0" fontId="4" fillId="0" borderId="0" xfId="0" applyFont="1" applyAlignment="1" quotePrefix="1">
      <alignment horizontal="left" vertical="center" wrapText="1"/>
    </xf>
    <xf numFmtId="0" fontId="4" fillId="0" borderId="0" xfId="0" applyFont="1" applyBorder="1" applyAlignment="1">
      <alignment horizontal="left" vertical="center" wrapText="1"/>
    </xf>
    <xf numFmtId="0" fontId="4" fillId="0" borderId="18" xfId="0" applyFont="1" applyBorder="1" applyAlignment="1">
      <alignment horizontal="center" vertical="center"/>
    </xf>
    <xf numFmtId="0" fontId="21" fillId="0" borderId="23" xfId="0" applyFont="1" applyFill="1" applyBorder="1" applyAlignment="1">
      <alignment horizontal="left" vertical="top" wrapText="1"/>
    </xf>
    <xf numFmtId="0" fontId="21" fillId="0" borderId="50" xfId="0" applyFont="1" applyFill="1" applyBorder="1" applyAlignment="1">
      <alignment horizontal="left" vertical="top" wrapText="1"/>
    </xf>
    <xf numFmtId="0" fontId="21" fillId="0" borderId="46" xfId="0" applyFont="1" applyFill="1" applyBorder="1" applyAlignment="1">
      <alignment horizontal="left" vertical="top" wrapText="1"/>
    </xf>
    <xf numFmtId="0" fontId="20" fillId="0" borderId="0" xfId="0" applyFont="1" applyFill="1" applyAlignment="1">
      <alignment horizontal="left" vertical="top" wrapText="1"/>
    </xf>
    <xf numFmtId="0" fontId="20" fillId="0" borderId="0" xfId="0" applyFont="1" applyFill="1" applyAlignment="1">
      <alignment horizontal="left" vertical="top"/>
    </xf>
    <xf numFmtId="0" fontId="26" fillId="0" borderId="46" xfId="0" applyFont="1" applyFill="1" applyBorder="1" applyAlignment="1">
      <alignment horizontal="left" vertical="center" wrapText="1"/>
    </xf>
    <xf numFmtId="0" fontId="26" fillId="0" borderId="18" xfId="0" applyFont="1" applyFill="1" applyBorder="1" applyAlignment="1">
      <alignment horizontal="left" vertical="center" wrapText="1"/>
    </xf>
    <xf numFmtId="0" fontId="10" fillId="0" borderId="50"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9" fillId="0" borderId="23"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23" xfId="0" applyFont="1" applyFill="1" applyBorder="1" applyAlignment="1">
      <alignment horizontal="left" vertical="top" wrapText="1"/>
    </xf>
    <xf numFmtId="0" fontId="9" fillId="0" borderId="46" xfId="0" applyFont="1" applyFill="1" applyBorder="1" applyAlignment="1">
      <alignment horizontal="left" vertical="top" wrapText="1"/>
    </xf>
    <xf numFmtId="0" fontId="9" fillId="0" borderId="50" xfId="0" applyFont="1" applyFill="1" applyBorder="1" applyAlignment="1">
      <alignment horizontal="left" vertical="top" wrapText="1"/>
    </xf>
    <xf numFmtId="0" fontId="19" fillId="0" borderId="23" xfId="0" applyFont="1" applyFill="1" applyBorder="1" applyAlignment="1">
      <alignment horizontal="left" vertical="center" wrapText="1"/>
    </xf>
    <xf numFmtId="0" fontId="19" fillId="0" borderId="50" xfId="0" applyFont="1" applyFill="1" applyBorder="1" applyAlignment="1">
      <alignment horizontal="left" vertical="center" wrapText="1"/>
    </xf>
    <xf numFmtId="0" fontId="19" fillId="0" borderId="46" xfId="0" applyFont="1" applyFill="1" applyBorder="1" applyAlignment="1">
      <alignment horizontal="left" vertical="center" wrapText="1"/>
    </xf>
    <xf numFmtId="0" fontId="9" fillId="0" borderId="23" xfId="0" applyFont="1" applyFill="1" applyBorder="1" applyAlignment="1">
      <alignment horizontal="center" vertical="center" wrapText="1"/>
    </xf>
    <xf numFmtId="0" fontId="9" fillId="0" borderId="46" xfId="0" applyFont="1" applyFill="1" applyBorder="1" applyAlignment="1">
      <alignment horizontal="center" vertical="center" wrapText="1"/>
    </xf>
    <xf numFmtId="0" fontId="21" fillId="0" borderId="18" xfId="0" applyFont="1" applyFill="1" applyBorder="1" applyAlignment="1">
      <alignment horizontal="left" vertical="top" wrapText="1"/>
    </xf>
    <xf numFmtId="0" fontId="23" fillId="0" borderId="18" xfId="0" applyFont="1" applyFill="1" applyBorder="1" applyAlignment="1">
      <alignment horizontal="left" vertical="center" wrapText="1"/>
    </xf>
    <xf numFmtId="0" fontId="21" fillId="0" borderId="23" xfId="0" applyFont="1" applyFill="1" applyBorder="1" applyAlignment="1">
      <alignment horizontal="center" vertical="center" wrapText="1"/>
    </xf>
    <xf numFmtId="0" fontId="21" fillId="0" borderId="50" xfId="0" applyFont="1" applyFill="1" applyBorder="1" applyAlignment="1">
      <alignment horizontal="center" vertical="center" wrapText="1"/>
    </xf>
    <xf numFmtId="0" fontId="21" fillId="0" borderId="46" xfId="0" applyFont="1" applyFill="1" applyBorder="1" applyAlignment="1">
      <alignment horizontal="center" vertical="center" wrapText="1"/>
    </xf>
    <xf numFmtId="0" fontId="26" fillId="0" borderId="23"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9" fillId="0" borderId="18" xfId="0" applyFont="1" applyFill="1" applyBorder="1" applyAlignment="1">
      <alignment horizontal="left" vertical="top" wrapText="1"/>
    </xf>
    <xf numFmtId="0" fontId="26" fillId="0" borderId="23" xfId="0" applyFont="1" applyFill="1" applyBorder="1" applyAlignment="1">
      <alignment horizontal="left" vertical="center" wrapText="1"/>
    </xf>
    <xf numFmtId="0" fontId="21" fillId="0" borderId="18" xfId="0" applyFont="1" applyFill="1" applyBorder="1" applyAlignment="1">
      <alignment horizontal="justify" vertical="center" wrapText="1"/>
    </xf>
    <xf numFmtId="0" fontId="9" fillId="0" borderId="18" xfId="0" applyFont="1" applyFill="1" applyBorder="1" applyAlignment="1">
      <alignment horizontal="justify" vertical="center" wrapText="1"/>
    </xf>
    <xf numFmtId="0" fontId="26" fillId="0" borderId="50" xfId="0" applyFont="1" applyFill="1" applyBorder="1" applyAlignment="1">
      <alignment horizontal="left" vertical="center" wrapText="1"/>
    </xf>
    <xf numFmtId="0" fontId="10" fillId="0" borderId="23"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9" fillId="0" borderId="54" xfId="0" applyFont="1" applyFill="1" applyBorder="1" applyAlignment="1">
      <alignment horizontal="left" vertical="top" wrapText="1"/>
    </xf>
    <xf numFmtId="0" fontId="9" fillId="0" borderId="50" xfId="0" applyFont="1" applyFill="1" applyBorder="1" applyAlignment="1">
      <alignment horizontal="center" vertical="center" wrapText="1"/>
    </xf>
    <xf numFmtId="0" fontId="9" fillId="0" borderId="50" xfId="0" applyFont="1" applyFill="1" applyBorder="1" applyAlignment="1">
      <alignment horizontal="left" vertical="center" wrapText="1"/>
    </xf>
    <xf numFmtId="0" fontId="23" fillId="0" borderId="23" xfId="0" applyFont="1" applyFill="1" applyBorder="1" applyAlignment="1">
      <alignment horizontal="center" vertical="center" wrapText="1"/>
    </xf>
    <xf numFmtId="0" fontId="23" fillId="0" borderId="46" xfId="0" applyFont="1" applyFill="1" applyBorder="1" applyAlignment="1">
      <alignment horizontal="center" vertical="center" wrapText="1"/>
    </xf>
    <xf numFmtId="0" fontId="21" fillId="0" borderId="18" xfId="0" applyFont="1" applyFill="1" applyBorder="1" applyAlignment="1">
      <alignment horizontal="center" vertical="center"/>
    </xf>
    <xf numFmtId="0" fontId="23" fillId="0" borderId="50" xfId="0" applyFont="1" applyFill="1" applyBorder="1" applyAlignment="1">
      <alignment horizontal="center" vertical="center" wrapText="1"/>
    </xf>
    <xf numFmtId="0" fontId="21" fillId="0" borderId="52" xfId="0" applyFont="1" applyFill="1" applyBorder="1" applyAlignment="1">
      <alignment horizontal="justify" vertical="top" wrapText="1"/>
    </xf>
    <xf numFmtId="0" fontId="11" fillId="0" borderId="53" xfId="0" applyFont="1" applyFill="1" applyBorder="1" applyAlignment="1">
      <alignment vertical="center" wrapText="1"/>
    </xf>
    <xf numFmtId="0" fontId="21" fillId="0" borderId="23" xfId="0" applyFont="1" applyFill="1" applyBorder="1" applyAlignment="1">
      <alignment vertical="top" wrapText="1"/>
    </xf>
    <xf numFmtId="0" fontId="21" fillId="0" borderId="50" xfId="0" applyFont="1" applyFill="1" applyBorder="1" applyAlignment="1">
      <alignment vertical="top" wrapText="1"/>
    </xf>
    <xf numFmtId="0" fontId="21" fillId="0" borderId="46" xfId="0" applyFont="1" applyFill="1" applyBorder="1" applyAlignment="1">
      <alignment vertical="top" wrapText="1"/>
    </xf>
    <xf numFmtId="0" fontId="23" fillId="0" borderId="23" xfId="0" applyFont="1" applyFill="1" applyBorder="1" applyAlignment="1">
      <alignment horizontal="left" vertical="center" wrapText="1"/>
    </xf>
    <xf numFmtId="0" fontId="23" fillId="0" borderId="50" xfId="0" applyFont="1" applyFill="1" applyBorder="1" applyAlignment="1">
      <alignment horizontal="left" vertical="center" wrapText="1"/>
    </xf>
    <xf numFmtId="0" fontId="23" fillId="0" borderId="46" xfId="0" applyFont="1" applyFill="1" applyBorder="1" applyAlignment="1">
      <alignment horizontal="left" vertical="center" wrapText="1"/>
    </xf>
    <xf numFmtId="0" fontId="22" fillId="0" borderId="51" xfId="0" applyFont="1" applyFill="1" applyBorder="1" applyAlignment="1">
      <alignment horizontal="center" vertical="center" wrapText="1"/>
    </xf>
    <xf numFmtId="0" fontId="22" fillId="0" borderId="52" xfId="0" applyFont="1" applyFill="1" applyBorder="1" applyAlignment="1">
      <alignment horizontal="center" vertical="center" wrapText="1"/>
    </xf>
    <xf numFmtId="0" fontId="21" fillId="0" borderId="23" xfId="0" applyFont="1" applyFill="1" applyBorder="1" applyAlignment="1">
      <alignment vertical="center" wrapText="1"/>
    </xf>
    <xf numFmtId="0" fontId="21" fillId="0" borderId="50" xfId="0" applyFont="1" applyFill="1" applyBorder="1" applyAlignment="1">
      <alignment vertical="center" wrapText="1"/>
    </xf>
    <xf numFmtId="0" fontId="21" fillId="0" borderId="46" xfId="0" applyFont="1" applyFill="1" applyBorder="1" applyAlignment="1">
      <alignment vertical="center" wrapText="1"/>
    </xf>
    <xf numFmtId="0" fontId="21" fillId="0" borderId="25" xfId="0" applyFont="1" applyFill="1" applyBorder="1" applyAlignment="1">
      <alignment horizontal="left" vertical="top" wrapText="1"/>
    </xf>
    <xf numFmtId="0" fontId="21" fillId="0" borderId="27" xfId="0" applyFont="1" applyFill="1" applyBorder="1" applyAlignment="1">
      <alignment horizontal="left" vertical="top" wrapText="1"/>
    </xf>
    <xf numFmtId="0" fontId="21" fillId="0" borderId="28" xfId="0" applyFont="1" applyFill="1" applyBorder="1" applyAlignment="1">
      <alignment horizontal="left" vertical="top" wrapText="1"/>
    </xf>
    <xf numFmtId="0" fontId="21" fillId="0" borderId="51" xfId="0" applyFont="1" applyFill="1" applyBorder="1" applyAlignment="1">
      <alignment horizontal="left" vertical="top" wrapText="1"/>
    </xf>
    <xf numFmtId="0" fontId="21" fillId="0" borderId="52" xfId="0" applyFont="1" applyFill="1" applyBorder="1" applyAlignment="1">
      <alignment horizontal="left" vertical="top" wrapText="1"/>
    </xf>
    <xf numFmtId="0" fontId="21" fillId="0" borderId="23" xfId="0" applyFont="1" applyFill="1" applyBorder="1" applyAlignment="1">
      <alignment horizontal="left" vertical="center" wrapText="1"/>
    </xf>
    <xf numFmtId="0" fontId="21" fillId="0" borderId="50" xfId="0" applyFont="1" applyFill="1" applyBorder="1" applyAlignment="1">
      <alignment horizontal="left" vertical="center" wrapText="1"/>
    </xf>
    <xf numFmtId="0" fontId="23" fillId="0" borderId="18" xfId="0" applyFont="1" applyFill="1" applyBorder="1" applyAlignment="1">
      <alignment horizontal="center" vertical="center" wrapText="1"/>
    </xf>
    <xf numFmtId="0" fontId="21" fillId="0" borderId="18" xfId="0" applyFont="1" applyFill="1" applyBorder="1" applyAlignment="1">
      <alignment vertical="center" wrapText="1"/>
    </xf>
    <xf numFmtId="0" fontId="21" fillId="0" borderId="18" xfId="0" applyFont="1" applyFill="1" applyBorder="1" applyAlignment="1">
      <alignment horizontal="center" vertical="center" wrapText="1"/>
    </xf>
    <xf numFmtId="0" fontId="21" fillId="0" borderId="0" xfId="0" applyFont="1" applyFill="1" applyAlignment="1">
      <alignment horizontal="right" vertical="top" wrapText="1"/>
    </xf>
    <xf numFmtId="0" fontId="21" fillId="0" borderId="0" xfId="0" applyFont="1" applyFill="1" applyBorder="1" applyAlignment="1">
      <alignment horizontal="justify" vertical="top" wrapText="1"/>
    </xf>
    <xf numFmtId="0" fontId="21" fillId="0" borderId="25" xfId="0" applyFont="1" applyFill="1" applyBorder="1" applyAlignment="1">
      <alignment horizontal="left" vertical="center" wrapText="1"/>
    </xf>
    <xf numFmtId="0" fontId="21" fillId="0" borderId="28" xfId="0" applyFont="1" applyFill="1" applyBorder="1" applyAlignment="1">
      <alignment horizontal="left" vertical="center" wrapText="1"/>
    </xf>
    <xf numFmtId="0" fontId="9" fillId="0" borderId="23" xfId="0" applyFont="1" applyFill="1" applyBorder="1" applyAlignment="1">
      <alignment horizontal="center" vertical="top" wrapText="1"/>
    </xf>
    <xf numFmtId="0" fontId="9" fillId="0" borderId="46" xfId="0" applyFont="1" applyFill="1" applyBorder="1" applyAlignment="1">
      <alignment horizontal="center" vertical="top" wrapText="1"/>
    </xf>
    <xf numFmtId="0" fontId="22" fillId="0" borderId="18" xfId="0" applyFont="1" applyFill="1" applyBorder="1" applyAlignment="1">
      <alignment horizontal="center" vertical="center" wrapText="1"/>
    </xf>
    <xf numFmtId="0" fontId="4" fillId="0" borderId="18" xfId="0" applyFont="1" applyBorder="1" applyAlignment="1" applyProtection="1">
      <alignment horizontal="left" vertical="center"/>
      <protection/>
    </xf>
    <xf numFmtId="0" fontId="68" fillId="36" borderId="62" xfId="0" applyFont="1" applyFill="1" applyBorder="1" applyAlignment="1" applyProtection="1">
      <alignment horizontal="center" vertical="center"/>
      <protection/>
    </xf>
    <xf numFmtId="0" fontId="68" fillId="36" borderId="60" xfId="0" applyFont="1" applyFill="1" applyBorder="1" applyAlignment="1" applyProtection="1">
      <alignment horizontal="center" vertical="center"/>
      <protection/>
    </xf>
    <xf numFmtId="0" fontId="20" fillId="0" borderId="26" xfId="0" applyFont="1" applyBorder="1" applyAlignment="1" applyProtection="1">
      <alignment horizontal="left" vertical="center"/>
      <protection/>
    </xf>
    <xf numFmtId="0" fontId="20" fillId="0" borderId="24" xfId="0" applyFont="1" applyBorder="1" applyAlignment="1" applyProtection="1">
      <alignment horizontal="left" vertical="center"/>
      <protection/>
    </xf>
    <xf numFmtId="0" fontId="20" fillId="35" borderId="26" xfId="0" applyFont="1" applyFill="1" applyBorder="1" applyAlignment="1" applyProtection="1">
      <alignment horizontal="center" vertical="center"/>
      <protection locked="0"/>
    </xf>
    <xf numFmtId="0" fontId="20" fillId="35" borderId="24" xfId="0" applyFont="1" applyFill="1" applyBorder="1" applyAlignment="1" applyProtection="1">
      <alignment horizontal="center" vertical="center"/>
      <protection locked="0"/>
    </xf>
    <xf numFmtId="0" fontId="4" fillId="0" borderId="26" xfId="0" applyFont="1" applyBorder="1" applyAlignment="1" applyProtection="1">
      <alignment horizontal="center" vertical="center"/>
      <protection/>
    </xf>
    <xf numFmtId="0" fontId="4" fillId="0" borderId="24" xfId="0" applyFont="1" applyBorder="1" applyAlignment="1" applyProtection="1">
      <alignment horizontal="center" vertical="center"/>
      <protection/>
    </xf>
    <xf numFmtId="0" fontId="4" fillId="0" borderId="25" xfId="0" applyFont="1" applyBorder="1" applyAlignment="1" applyProtection="1">
      <alignment horizontal="left" vertical="center" wrapText="1"/>
      <protection/>
    </xf>
    <xf numFmtId="0" fontId="4" fillId="0" borderId="58" xfId="0" applyFont="1" applyBorder="1" applyAlignment="1" applyProtection="1">
      <alignment horizontal="left" vertical="center" wrapText="1"/>
      <protection/>
    </xf>
    <xf numFmtId="0" fontId="4" fillId="0" borderId="26" xfId="0" applyFont="1" applyBorder="1" applyAlignment="1" applyProtection="1">
      <alignment horizontal="left" vertical="center" wrapText="1"/>
      <protection/>
    </xf>
    <xf numFmtId="0" fontId="4" fillId="0" borderId="24" xfId="0" applyFont="1" applyBorder="1" applyAlignment="1" applyProtection="1">
      <alignment horizontal="left" vertical="center" wrapText="1"/>
      <protection/>
    </xf>
    <xf numFmtId="0" fontId="4" fillId="0" borderId="26" xfId="0" applyFont="1" applyBorder="1" applyAlignment="1" applyProtection="1">
      <alignment horizontal="left" vertical="center"/>
      <protection/>
    </xf>
    <xf numFmtId="0" fontId="4" fillId="0" borderId="24" xfId="0" applyFont="1" applyBorder="1" applyAlignment="1" applyProtection="1">
      <alignment horizontal="left" vertical="center"/>
      <protection/>
    </xf>
    <xf numFmtId="0" fontId="4" fillId="0" borderId="26" xfId="0" applyFont="1" applyFill="1" applyBorder="1" applyAlignment="1" applyProtection="1">
      <alignment horizontal="left" vertical="center" wrapText="1"/>
      <protection/>
    </xf>
    <xf numFmtId="0" fontId="4" fillId="0" borderId="24" xfId="0" applyFont="1" applyFill="1" applyBorder="1" applyAlignment="1" applyProtection="1">
      <alignment horizontal="left" vertical="center" wrapText="1"/>
      <protection/>
    </xf>
    <xf numFmtId="0" fontId="20" fillId="0" borderId="28" xfId="0" applyFont="1" applyBorder="1" applyAlignment="1" applyProtection="1">
      <alignment horizontal="left" vertical="center" wrapText="1"/>
      <protection/>
    </xf>
    <xf numFmtId="0" fontId="20" fillId="0" borderId="57" xfId="0" applyFont="1" applyBorder="1" applyAlignment="1" applyProtection="1">
      <alignment horizontal="left" vertical="center" wrapText="1"/>
      <protection/>
    </xf>
    <xf numFmtId="0" fontId="20" fillId="34" borderId="18" xfId="0" applyFont="1" applyFill="1" applyBorder="1" applyAlignment="1" applyProtection="1">
      <alignment horizontal="center" vertical="center"/>
      <protection locked="0"/>
    </xf>
    <xf numFmtId="0" fontId="4" fillId="35" borderId="26" xfId="0" applyFont="1" applyFill="1" applyBorder="1" applyAlignment="1" applyProtection="1">
      <alignment horizontal="left" vertical="center"/>
      <protection locked="0"/>
    </xf>
    <xf numFmtId="0" fontId="4" fillId="35" borderId="24" xfId="0" applyFont="1" applyFill="1" applyBorder="1" applyAlignment="1" applyProtection="1">
      <alignment horizontal="left" vertical="center"/>
      <protection locked="0"/>
    </xf>
    <xf numFmtId="0" fontId="20" fillId="0" borderId="19" xfId="0" applyFont="1" applyFill="1" applyBorder="1" applyAlignment="1" applyProtection="1">
      <alignment horizontal="left" vertical="center" wrapText="1"/>
      <protection/>
    </xf>
    <xf numFmtId="0" fontId="20" fillId="0" borderId="24" xfId="0" applyFont="1" applyFill="1" applyBorder="1" applyAlignment="1" applyProtection="1">
      <alignment horizontal="left" vertical="center" wrapText="1"/>
      <protection/>
    </xf>
    <xf numFmtId="0" fontId="4" fillId="0" borderId="0" xfId="0" applyFont="1" applyBorder="1" applyAlignment="1" applyProtection="1">
      <alignment horizontal="left" vertical="center"/>
      <protection/>
    </xf>
    <xf numFmtId="0" fontId="69" fillId="36" borderId="60"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4" fillId="0" borderId="23" xfId="0" applyFont="1" applyBorder="1" applyAlignment="1" applyProtection="1">
      <alignment horizontal="center" vertical="center" wrapText="1"/>
      <protection/>
    </xf>
    <xf numFmtId="0" fontId="4" fillId="0" borderId="50" xfId="0" applyFont="1" applyBorder="1" applyAlignment="1" applyProtection="1">
      <alignment horizontal="center" vertical="center" wrapText="1"/>
      <protection/>
    </xf>
    <xf numFmtId="0" fontId="4" fillId="0" borderId="46" xfId="0" applyFont="1" applyBorder="1" applyAlignment="1" applyProtection="1">
      <alignment horizontal="center" vertical="center" wrapText="1"/>
      <protection/>
    </xf>
    <xf numFmtId="0" fontId="14" fillId="0" borderId="0" xfId="0" applyFont="1" applyAlignment="1" applyProtection="1">
      <alignment horizontal="right" vertical="center" shrinkToFit="1"/>
      <protection locked="0"/>
    </xf>
    <xf numFmtId="0" fontId="14" fillId="0" borderId="0" xfId="0" applyFont="1" applyAlignment="1" applyProtection="1">
      <alignment horizontal="center" vertical="center" wrapText="1"/>
      <protection locked="0"/>
    </xf>
    <xf numFmtId="0" fontId="4" fillId="0" borderId="23" xfId="0" applyFont="1" applyBorder="1" applyAlignment="1" applyProtection="1">
      <alignment horizontal="left" vertical="center"/>
      <protection/>
    </xf>
    <xf numFmtId="0" fontId="4" fillId="0" borderId="46" xfId="0" applyFont="1" applyBorder="1" applyAlignment="1" applyProtection="1">
      <alignment horizontal="left" vertical="center"/>
      <protection/>
    </xf>
    <xf numFmtId="0" fontId="20" fillId="0" borderId="19" xfId="0" applyFont="1" applyFill="1" applyBorder="1" applyAlignment="1" applyProtection="1">
      <alignment horizontal="center" vertical="center" wrapText="1"/>
      <protection/>
    </xf>
    <xf numFmtId="0" fontId="20" fillId="0" borderId="24" xfId="0" applyFont="1" applyFill="1" applyBorder="1" applyAlignment="1" applyProtection="1">
      <alignment horizontal="center" vertical="center" wrapText="1"/>
      <protection/>
    </xf>
    <xf numFmtId="0" fontId="4" fillId="35" borderId="26" xfId="0" applyFont="1" applyFill="1" applyBorder="1" applyAlignment="1" applyProtection="1">
      <alignment horizontal="left" vertical="center" wrapText="1"/>
      <protection locked="0"/>
    </xf>
    <xf numFmtId="0" fontId="4" fillId="35" borderId="24" xfId="0" applyFont="1" applyFill="1" applyBorder="1" applyAlignment="1" applyProtection="1">
      <alignment horizontal="left" vertical="center" wrapText="1"/>
      <protection locked="0"/>
    </xf>
    <xf numFmtId="0" fontId="20" fillId="0" borderId="26" xfId="0" applyFont="1" applyBorder="1" applyAlignment="1" applyProtection="1">
      <alignment horizontal="center" vertical="center"/>
      <protection/>
    </xf>
    <xf numFmtId="0" fontId="20" fillId="0" borderId="24" xfId="0" applyFont="1" applyBorder="1" applyAlignment="1" applyProtection="1">
      <alignment horizontal="center" vertical="center"/>
      <protection/>
    </xf>
    <xf numFmtId="0" fontId="20" fillId="0" borderId="26" xfId="0" applyFont="1" applyFill="1" applyBorder="1" applyAlignment="1" applyProtection="1">
      <alignment horizontal="center" vertical="center" wrapText="1"/>
      <protection/>
    </xf>
    <xf numFmtId="0" fontId="20" fillId="0" borderId="23" xfId="0" applyFont="1" applyFill="1" applyBorder="1" applyAlignment="1" applyProtection="1">
      <alignment horizontal="left" vertical="center" wrapText="1"/>
      <protection/>
    </xf>
    <xf numFmtId="0" fontId="20" fillId="0" borderId="50" xfId="0" applyFont="1" applyFill="1" applyBorder="1" applyAlignment="1" applyProtection="1">
      <alignment horizontal="left" vertical="center" wrapText="1"/>
      <protection/>
    </xf>
    <xf numFmtId="0" fontId="20" fillId="0" borderId="46" xfId="0" applyFont="1" applyFill="1" applyBorder="1" applyAlignment="1" applyProtection="1">
      <alignment horizontal="left" vertical="center" wrapText="1"/>
      <protection/>
    </xf>
    <xf numFmtId="0" fontId="4" fillId="0" borderId="23" xfId="0" applyFont="1" applyBorder="1" applyAlignment="1" applyProtection="1">
      <alignment horizontal="left" vertical="center" wrapText="1"/>
      <protection/>
    </xf>
    <xf numFmtId="0" fontId="4" fillId="0" borderId="46" xfId="0" applyFont="1" applyBorder="1" applyAlignment="1" applyProtection="1">
      <alignment horizontal="left" vertical="center" wrapText="1"/>
      <protection/>
    </xf>
    <xf numFmtId="0" fontId="69" fillId="36" borderId="62" xfId="0" applyFont="1" applyFill="1" applyBorder="1" applyAlignment="1" applyProtection="1">
      <alignment horizontal="center" vertical="center"/>
      <protection/>
    </xf>
    <xf numFmtId="0" fontId="20" fillId="0" borderId="23" xfId="0" applyFont="1" applyBorder="1" applyAlignment="1" applyProtection="1">
      <alignment horizontal="center" vertical="center" wrapText="1"/>
      <protection/>
    </xf>
    <xf numFmtId="0" fontId="20" fillId="0" borderId="50" xfId="0" applyFont="1" applyBorder="1" applyAlignment="1" applyProtection="1">
      <alignment horizontal="center" vertical="center" wrapText="1"/>
      <protection/>
    </xf>
    <xf numFmtId="0" fontId="20" fillId="0" borderId="46" xfId="0" applyFont="1" applyBorder="1" applyAlignment="1" applyProtection="1">
      <alignment horizontal="center" vertical="center" wrapText="1"/>
      <protection/>
    </xf>
    <xf numFmtId="0" fontId="20" fillId="0" borderId="18" xfId="0" applyFont="1" applyFill="1" applyBorder="1" applyAlignment="1" applyProtection="1">
      <alignment horizontal="center" vertical="center"/>
      <protection/>
    </xf>
    <xf numFmtId="0" fontId="20" fillId="0" borderId="23" xfId="0" applyFont="1" applyBorder="1" applyAlignment="1" applyProtection="1">
      <alignment horizontal="left" wrapText="1"/>
      <protection/>
    </xf>
    <xf numFmtId="0" fontId="20" fillId="0" borderId="50" xfId="0" applyFont="1" applyBorder="1" applyAlignment="1" applyProtection="1">
      <alignment horizontal="left" wrapText="1"/>
      <protection/>
    </xf>
    <xf numFmtId="0" fontId="5" fillId="0" borderId="0" xfId="0" applyFont="1" applyAlignment="1" applyProtection="1">
      <alignment horizontal="center" vertical="center"/>
      <protection locked="0"/>
    </xf>
    <xf numFmtId="0" fontId="4" fillId="0" borderId="50" xfId="0" applyFont="1" applyBorder="1" applyAlignment="1" applyProtection="1">
      <alignment horizontal="left" vertical="center" wrapText="1"/>
      <protection/>
    </xf>
    <xf numFmtId="0" fontId="20" fillId="0" borderId="23" xfId="0" applyFont="1" applyBorder="1" applyAlignment="1" applyProtection="1">
      <alignment horizontal="left" vertical="center" wrapText="1"/>
      <protection/>
    </xf>
    <xf numFmtId="0" fontId="20" fillId="0" borderId="50" xfId="0" applyFont="1" applyBorder="1" applyAlignment="1" applyProtection="1">
      <alignment horizontal="left" vertical="center" wrapText="1"/>
      <protection/>
    </xf>
    <xf numFmtId="0" fontId="20" fillId="0" borderId="46" xfId="0" applyFont="1" applyBorder="1" applyAlignment="1" applyProtection="1">
      <alignment horizontal="left" vertical="center" wrapText="1"/>
      <protection/>
    </xf>
    <xf numFmtId="0" fontId="4" fillId="35" borderId="26" xfId="0" applyFont="1" applyFill="1" applyBorder="1" applyAlignment="1" applyProtection="1">
      <alignment horizontal="center" vertical="center"/>
      <protection locked="0"/>
    </xf>
    <xf numFmtId="0" fontId="4" fillId="35" borderId="24" xfId="0" applyFont="1" applyFill="1" applyBorder="1" applyAlignment="1" applyProtection="1">
      <alignment horizontal="center" vertical="center"/>
      <protection locked="0"/>
    </xf>
    <xf numFmtId="0" fontId="4" fillId="0" borderId="26" xfId="0" applyFont="1" applyBorder="1" applyAlignment="1" applyProtection="1">
      <alignment horizontal="center" vertical="center" wrapText="1"/>
      <protection/>
    </xf>
    <xf numFmtId="0" fontId="4" fillId="0" borderId="24" xfId="0" applyFont="1" applyBorder="1" applyAlignment="1" applyProtection="1">
      <alignment horizontal="center" vertical="center" wrapText="1"/>
      <protection/>
    </xf>
    <xf numFmtId="0" fontId="20" fillId="0" borderId="26" xfId="0" applyFont="1" applyFill="1" applyBorder="1" applyAlignment="1" applyProtection="1">
      <alignment horizontal="center" vertical="center"/>
      <protection/>
    </xf>
    <xf numFmtId="0" fontId="20" fillId="0" borderId="24" xfId="0" applyFont="1" applyFill="1" applyBorder="1" applyAlignment="1" applyProtection="1">
      <alignment horizontal="center" vertical="center"/>
      <protection/>
    </xf>
    <xf numFmtId="0" fontId="4" fillId="0" borderId="25" xfId="0" applyFont="1" applyBorder="1" applyAlignment="1" applyProtection="1">
      <alignment horizontal="center" vertical="center"/>
      <protection/>
    </xf>
    <xf numFmtId="0" fontId="4" fillId="0" borderId="28" xfId="0" applyFont="1" applyBorder="1" applyAlignment="1" applyProtection="1">
      <alignment horizontal="center" vertical="center"/>
      <protection/>
    </xf>
    <xf numFmtId="0" fontId="4" fillId="0" borderId="25" xfId="0" applyFont="1" applyBorder="1" applyAlignment="1" applyProtection="1">
      <alignment horizontal="left" wrapText="1"/>
      <protection/>
    </xf>
    <xf numFmtId="0" fontId="4" fillId="0" borderId="58" xfId="0" applyFont="1" applyBorder="1" applyAlignment="1" applyProtection="1">
      <alignment horizontal="left" wrapText="1"/>
      <protection/>
    </xf>
    <xf numFmtId="0" fontId="4" fillId="0" borderId="28" xfId="0" applyFont="1" applyBorder="1" applyAlignment="1" applyProtection="1">
      <alignment horizontal="left" vertical="top" wrapText="1"/>
      <protection/>
    </xf>
    <xf numFmtId="0" fontId="4" fillId="0" borderId="57" xfId="0" applyFont="1" applyBorder="1" applyAlignment="1" applyProtection="1">
      <alignment horizontal="left" vertical="top" wrapText="1"/>
      <protection/>
    </xf>
    <xf numFmtId="0" fontId="20" fillId="0" borderId="18" xfId="0" applyFont="1" applyFill="1" applyBorder="1" applyAlignment="1" applyProtection="1">
      <alignment horizontal="center" vertical="center" wrapText="1"/>
      <protection/>
    </xf>
    <xf numFmtId="0" fontId="6" fillId="0" borderId="0" xfId="0" applyFont="1" applyAlignment="1">
      <alignment horizontal="center" vertical="center"/>
    </xf>
    <xf numFmtId="0" fontId="4" fillId="0" borderId="19" xfId="0" applyFont="1" applyBorder="1" applyAlignment="1">
      <alignment horizontal="center" vertical="center"/>
    </xf>
    <xf numFmtId="0" fontId="4" fillId="0" borderId="16" xfId="0" applyFont="1" applyBorder="1" applyAlignment="1">
      <alignment horizontal="center" vertical="center"/>
    </xf>
    <xf numFmtId="0" fontId="4" fillId="0" borderId="71" xfId="0" applyFont="1" applyBorder="1" applyAlignment="1">
      <alignment horizontal="center" vertical="center"/>
    </xf>
    <xf numFmtId="0" fontId="4" fillId="0" borderId="72" xfId="0" applyFont="1" applyBorder="1" applyAlignment="1">
      <alignment horizontal="center" vertical="center"/>
    </xf>
    <xf numFmtId="0" fontId="4" fillId="0" borderId="73" xfId="0" applyFont="1" applyBorder="1" applyAlignment="1">
      <alignment horizontal="center" vertical="center"/>
    </xf>
    <xf numFmtId="0" fontId="4" fillId="0" borderId="26" xfId="0" applyFont="1" applyBorder="1" applyAlignment="1">
      <alignment vertical="center"/>
    </xf>
    <xf numFmtId="0" fontId="4" fillId="0" borderId="19" xfId="0" applyFont="1" applyBorder="1" applyAlignment="1">
      <alignment vertical="center"/>
    </xf>
    <xf numFmtId="0" fontId="4" fillId="0" borderId="74" xfId="0" applyFont="1" applyBorder="1" applyAlignment="1">
      <alignment vertical="center"/>
    </xf>
    <xf numFmtId="0" fontId="4" fillId="0" borderId="75" xfId="0" applyFont="1" applyBorder="1" applyAlignment="1">
      <alignment vertical="center"/>
    </xf>
    <xf numFmtId="0" fontId="4" fillId="0" borderId="76" xfId="0" applyFont="1" applyBorder="1" applyAlignment="1">
      <alignment horizontal="left" vertical="center"/>
    </xf>
    <xf numFmtId="0" fontId="4" fillId="0" borderId="24" xfId="0" applyFont="1" applyBorder="1" applyAlignment="1">
      <alignment horizontal="left" vertical="center"/>
    </xf>
    <xf numFmtId="176" fontId="4" fillId="0" borderId="0" xfId="0" applyNumberFormat="1" applyFont="1" applyAlignment="1">
      <alignment horizontal="right" vertical="center"/>
    </xf>
    <xf numFmtId="0" fontId="4" fillId="0" borderId="26" xfId="0" applyFont="1" applyBorder="1" applyAlignment="1">
      <alignment horizontal="center" vertical="center"/>
    </xf>
    <xf numFmtId="0" fontId="4" fillId="0" borderId="24" xfId="0" applyFont="1" applyBorder="1" applyAlignment="1">
      <alignment horizontal="center" vertical="center"/>
    </xf>
    <xf numFmtId="0" fontId="4" fillId="0" borderId="16" xfId="0" applyFont="1" applyBorder="1" applyAlignment="1">
      <alignment horizontal="left" vertical="center" indent="1"/>
    </xf>
    <xf numFmtId="0" fontId="4" fillId="0" borderId="74" xfId="0" applyFont="1" applyBorder="1" applyAlignment="1">
      <alignment horizontal="center" vertical="center"/>
    </xf>
    <xf numFmtId="0" fontId="4" fillId="0" borderId="77" xfId="0" applyFont="1" applyBorder="1" applyAlignment="1">
      <alignment horizontal="center" vertical="center"/>
    </xf>
    <xf numFmtId="180" fontId="4" fillId="0" borderId="16" xfId="0" applyNumberFormat="1" applyFont="1" applyBorder="1" applyAlignment="1">
      <alignment horizontal="center" vertical="center"/>
    </xf>
    <xf numFmtId="0" fontId="4" fillId="0" borderId="0" xfId="0" applyFont="1" applyBorder="1" applyAlignment="1">
      <alignment horizontal="right" vertical="center"/>
    </xf>
    <xf numFmtId="0" fontId="4" fillId="0" borderId="78" xfId="0" applyFont="1" applyBorder="1" applyAlignment="1">
      <alignment horizontal="left" vertical="top"/>
    </xf>
    <xf numFmtId="0" fontId="4" fillId="0" borderId="79" xfId="0" applyFont="1" applyBorder="1" applyAlignment="1">
      <alignment horizontal="left" vertical="top"/>
    </xf>
    <xf numFmtId="0" fontId="4" fillId="0" borderId="80" xfId="0" applyFont="1" applyBorder="1" applyAlignment="1">
      <alignment horizontal="left" vertical="top"/>
    </xf>
    <xf numFmtId="0" fontId="4" fillId="0" borderId="81" xfId="0" applyFont="1" applyBorder="1" applyAlignment="1">
      <alignment horizontal="center" vertical="center"/>
    </xf>
    <xf numFmtId="0" fontId="4" fillId="0" borderId="82" xfId="0" applyFont="1" applyBorder="1" applyAlignment="1">
      <alignment horizontal="center" vertical="center"/>
    </xf>
    <xf numFmtId="0" fontId="4" fillId="0" borderId="83" xfId="0" applyFont="1" applyBorder="1" applyAlignment="1">
      <alignment horizontal="center" vertical="center"/>
    </xf>
    <xf numFmtId="0" fontId="4" fillId="0" borderId="57" xfId="0" applyFont="1" applyBorder="1" applyAlignment="1">
      <alignment horizontal="center" vertical="center"/>
    </xf>
    <xf numFmtId="0" fontId="4" fillId="0" borderId="0" xfId="0" applyFont="1" applyBorder="1" applyAlignment="1">
      <alignment horizontal="left" vertical="center"/>
    </xf>
    <xf numFmtId="0" fontId="4" fillId="0" borderId="84" xfId="0" applyFont="1" applyBorder="1" applyAlignment="1">
      <alignment horizontal="left" vertical="center"/>
    </xf>
    <xf numFmtId="0" fontId="4" fillId="0" borderId="85" xfId="0" applyFont="1" applyBorder="1" applyAlignment="1">
      <alignment horizontal="left" vertical="center"/>
    </xf>
    <xf numFmtId="0" fontId="4" fillId="0" borderId="86" xfId="0" applyFont="1" applyBorder="1" applyAlignment="1">
      <alignment horizontal="left" vertical="center" wrapText="1" indent="1"/>
    </xf>
    <xf numFmtId="0" fontId="4" fillId="0" borderId="87" xfId="0" applyFont="1" applyBorder="1" applyAlignment="1">
      <alignment horizontal="left" vertical="center" wrapText="1" indent="1"/>
    </xf>
    <xf numFmtId="0" fontId="4" fillId="0" borderId="88" xfId="0" applyFont="1" applyBorder="1" applyAlignment="1">
      <alignment horizontal="left" vertical="center" wrapText="1" indent="1"/>
    </xf>
    <xf numFmtId="0" fontId="4" fillId="0" borderId="89" xfId="0" applyFont="1" applyBorder="1" applyAlignment="1">
      <alignment horizontal="center" vertical="center"/>
    </xf>
    <xf numFmtId="0" fontId="4" fillId="0" borderId="90" xfId="0" applyFont="1" applyBorder="1" applyAlignment="1">
      <alignment horizontal="center" vertical="center"/>
    </xf>
    <xf numFmtId="0" fontId="4" fillId="0" borderId="91" xfId="0" applyFont="1" applyBorder="1" applyAlignment="1">
      <alignment horizontal="left" vertical="center"/>
    </xf>
    <xf numFmtId="0" fontId="4" fillId="0" borderId="92" xfId="0" applyFont="1" applyBorder="1" applyAlignment="1">
      <alignment horizontal="left" vertical="center"/>
    </xf>
    <xf numFmtId="0" fontId="4" fillId="0" borderId="93" xfId="0" applyFont="1" applyBorder="1" applyAlignment="1">
      <alignment horizontal="left" vertical="center"/>
    </xf>
    <xf numFmtId="0" fontId="4" fillId="0" borderId="94" xfId="0" applyFont="1" applyBorder="1" applyAlignment="1">
      <alignment horizontal="center" vertical="center"/>
    </xf>
    <xf numFmtId="0" fontId="4" fillId="0" borderId="95" xfId="0" applyFont="1" applyBorder="1" applyAlignment="1">
      <alignment horizontal="left" vertical="center"/>
    </xf>
    <xf numFmtId="0" fontId="4" fillId="0" borderId="34" xfId="0" applyFont="1" applyBorder="1" applyAlignment="1">
      <alignment horizontal="left" vertical="center"/>
    </xf>
    <xf numFmtId="0" fontId="4" fillId="0" borderId="96" xfId="0" applyFont="1" applyBorder="1" applyAlignment="1">
      <alignment horizontal="left" vertical="center"/>
    </xf>
    <xf numFmtId="188" fontId="0" fillId="0" borderId="97" xfId="0" applyNumberFormat="1" applyFont="1" applyBorder="1" applyAlignment="1" applyProtection="1">
      <alignment horizontal="left"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4">
    <dxf>
      <font>
        <b/>
        <i val="0"/>
        <color indexed="10"/>
      </font>
    </dxf>
    <dxf>
      <font>
        <b/>
        <i val="0"/>
        <color indexed="10"/>
      </font>
    </dxf>
    <dxf>
      <font>
        <b/>
        <i val="0"/>
        <color indexed="10"/>
      </font>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6</xdr:row>
      <xdr:rowOff>38100</xdr:rowOff>
    </xdr:from>
    <xdr:to>
      <xdr:col>6</xdr:col>
      <xdr:colOff>133350</xdr:colOff>
      <xdr:row>9</xdr:row>
      <xdr:rowOff>409575</xdr:rowOff>
    </xdr:to>
    <xdr:sp>
      <xdr:nvSpPr>
        <xdr:cNvPr id="1" name="AutoShape 4"/>
        <xdr:cNvSpPr>
          <a:spLocks/>
        </xdr:cNvSpPr>
      </xdr:nvSpPr>
      <xdr:spPr>
        <a:xfrm>
          <a:off x="8905875" y="1533525"/>
          <a:ext cx="123825" cy="1800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18</xdr:row>
      <xdr:rowOff>19050</xdr:rowOff>
    </xdr:from>
    <xdr:to>
      <xdr:col>2</xdr:col>
      <xdr:colOff>314325</xdr:colOff>
      <xdr:row>20</xdr:row>
      <xdr:rowOff>238125</xdr:rowOff>
    </xdr:to>
    <xdr:sp>
      <xdr:nvSpPr>
        <xdr:cNvPr id="2" name="AutoShape 36"/>
        <xdr:cNvSpPr>
          <a:spLocks/>
        </xdr:cNvSpPr>
      </xdr:nvSpPr>
      <xdr:spPr>
        <a:xfrm>
          <a:off x="38100" y="6724650"/>
          <a:ext cx="1714500" cy="990600"/>
        </a:xfrm>
        <a:prstGeom prst="wedgeRoundRectCallout">
          <a:avLst>
            <a:gd name="adj1" fmla="val 63379"/>
            <a:gd name="adj2" fmla="val 4920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現場説明書における課名（住所）、電話番号、</a:t>
          </a:r>
          <a:r>
            <a:rPr lang="en-US" cap="none" sz="1100" b="0" i="0" u="none" baseline="0">
              <a:solidFill>
                <a:srgbClr val="000000"/>
              </a:solidFill>
              <a:latin typeface="ＭＳ Ｐゴシック"/>
              <a:ea typeface="ＭＳ Ｐゴシック"/>
              <a:cs typeface="ＭＳ Ｐゴシック"/>
            </a:rPr>
            <a:t>FAX</a:t>
          </a:r>
          <a:r>
            <a:rPr lang="en-US" cap="none" sz="1100" b="0" i="0" u="none" baseline="0">
              <a:solidFill>
                <a:srgbClr val="000000"/>
              </a:solidFill>
              <a:latin typeface="ＭＳ Ｐゴシック"/>
              <a:ea typeface="ＭＳ Ｐゴシック"/>
              <a:cs typeface="ＭＳ Ｐゴシック"/>
            </a:rPr>
            <a:t>番号を記入して下さい。</a:t>
          </a:r>
        </a:p>
      </xdr:txBody>
    </xdr:sp>
    <xdr:clientData/>
  </xdr:twoCellAnchor>
  <xdr:twoCellAnchor>
    <xdr:from>
      <xdr:col>0</xdr:col>
      <xdr:colOff>0</xdr:colOff>
      <xdr:row>29</xdr:row>
      <xdr:rowOff>38100</xdr:rowOff>
    </xdr:from>
    <xdr:to>
      <xdr:col>2</xdr:col>
      <xdr:colOff>361950</xdr:colOff>
      <xdr:row>29</xdr:row>
      <xdr:rowOff>476250</xdr:rowOff>
    </xdr:to>
    <xdr:sp>
      <xdr:nvSpPr>
        <xdr:cNvPr id="3" name="AutoShape 28"/>
        <xdr:cNvSpPr>
          <a:spLocks/>
        </xdr:cNvSpPr>
      </xdr:nvSpPr>
      <xdr:spPr>
        <a:xfrm>
          <a:off x="0" y="11201400"/>
          <a:ext cx="1800225" cy="438150"/>
        </a:xfrm>
        <a:prstGeom prst="wedgeRoundRectCallout">
          <a:avLst>
            <a:gd name="adj1" fmla="val 25129"/>
            <a:gd name="adj2" fmla="val 11521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不必要な行を削除しないで下さい。</a:t>
          </a:r>
        </a:p>
      </xdr:txBody>
    </xdr:sp>
    <xdr:clientData/>
  </xdr:twoCellAnchor>
  <xdr:twoCellAnchor>
    <xdr:from>
      <xdr:col>2</xdr:col>
      <xdr:colOff>428625</xdr:colOff>
      <xdr:row>29</xdr:row>
      <xdr:rowOff>76200</xdr:rowOff>
    </xdr:from>
    <xdr:to>
      <xdr:col>4</xdr:col>
      <xdr:colOff>314325</xdr:colOff>
      <xdr:row>30</xdr:row>
      <xdr:rowOff>76200</xdr:rowOff>
    </xdr:to>
    <xdr:sp>
      <xdr:nvSpPr>
        <xdr:cNvPr id="4" name="AutoShape 36"/>
        <xdr:cNvSpPr>
          <a:spLocks/>
        </xdr:cNvSpPr>
      </xdr:nvSpPr>
      <xdr:spPr>
        <a:xfrm>
          <a:off x="1866900" y="11239500"/>
          <a:ext cx="1857375" cy="666750"/>
        </a:xfrm>
        <a:prstGeom prst="wedgeRoundRectCallout">
          <a:avLst>
            <a:gd name="adj1" fmla="val -48462"/>
            <a:gd name="adj2" fmla="val 6856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リストから「適用」「不適用」のいずれかを選択して下さい。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2200275</xdr:colOff>
      <xdr:row>6</xdr:row>
      <xdr:rowOff>85725</xdr:rowOff>
    </xdr:from>
    <xdr:to>
      <xdr:col>5</xdr:col>
      <xdr:colOff>2724150</xdr:colOff>
      <xdr:row>8</xdr:row>
      <xdr:rowOff>190500</xdr:rowOff>
    </xdr:to>
    <xdr:grpSp>
      <xdr:nvGrpSpPr>
        <xdr:cNvPr id="1" name="Group 1"/>
        <xdr:cNvGrpSpPr>
          <a:grpSpLocks/>
        </xdr:cNvGrpSpPr>
      </xdr:nvGrpSpPr>
      <xdr:grpSpPr>
        <a:xfrm>
          <a:off x="8858250" y="1066800"/>
          <a:ext cx="523875" cy="504825"/>
          <a:chOff x="776" y="151"/>
          <a:chExt cx="62" cy="90"/>
        </a:xfrm>
        <a:solidFill>
          <a:srgbClr val="FFFFFF"/>
        </a:solidFill>
      </xdr:grpSpPr>
      <xdr:sp>
        <xdr:nvSpPr>
          <xdr:cNvPr id="2" name="Oval 2"/>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3"/>
          <xdr:cNvSpPr>
            <a:spLocks/>
          </xdr:cNvSpPr>
        </xdr:nvSpPr>
        <xdr:spPr>
          <a:xfrm>
            <a:off x="783" y="211"/>
            <a:ext cx="53" cy="30"/>
          </a:xfrm>
          <a:prstGeom prst="rect">
            <a:avLst/>
          </a:prstGeom>
          <a:noFill/>
          <a:ln w="9525" cmpd="sng">
            <a:noFill/>
          </a:ln>
        </xdr:spPr>
        <xdr:txBody>
          <a:bodyPr vertOverflow="clip" wrap="square" lIns="18288" tIns="18288" rIns="18288" bIns="18288"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G64"/>
  <sheetViews>
    <sheetView view="pageBreakPreview" zoomScale="85" zoomScaleNormal="80" zoomScaleSheetLayoutView="85" zoomScalePageLayoutView="0" workbookViewId="0" topLeftCell="A31">
      <selection activeCell="D53" sqref="D53"/>
    </sheetView>
  </sheetViews>
  <sheetFormatPr defaultColWidth="9.00390625" defaultRowHeight="13.5"/>
  <cols>
    <col min="1" max="1" width="5.375" style="48" customWidth="1"/>
    <col min="2" max="2" width="13.50390625" style="48" customWidth="1"/>
    <col min="3" max="3" width="8.00390625" style="48" customWidth="1"/>
    <col min="4" max="4" width="17.875" style="48" customWidth="1"/>
    <col min="5" max="5" width="36.75390625" style="48" customWidth="1"/>
    <col min="6" max="6" width="35.25390625" style="48" customWidth="1"/>
    <col min="7" max="7" width="10.00390625" style="48" customWidth="1"/>
    <col min="8" max="16384" width="9.00390625" style="48" customWidth="1"/>
  </cols>
  <sheetData>
    <row r="1" ht="9" customHeight="1"/>
    <row r="2" spans="2:3" ht="17.25">
      <c r="B2" s="49" t="s">
        <v>40</v>
      </c>
      <c r="C2" s="49"/>
    </row>
    <row r="3" spans="2:3" ht="13.5">
      <c r="B3" s="50" t="s">
        <v>64</v>
      </c>
      <c r="C3" s="50"/>
    </row>
    <row r="4" spans="2:3" ht="13.5">
      <c r="B4" s="50" t="s">
        <v>66</v>
      </c>
      <c r="C4" s="50"/>
    </row>
    <row r="5" spans="2:6" ht="27" customHeight="1" thickBot="1">
      <c r="B5" s="51" t="s">
        <v>2</v>
      </c>
      <c r="C5" s="51"/>
      <c r="D5" s="51" t="s">
        <v>39</v>
      </c>
      <c r="E5" s="52" t="s">
        <v>338</v>
      </c>
      <c r="F5" s="53" t="s">
        <v>44</v>
      </c>
    </row>
    <row r="6" spans="2:6" ht="37.5" customHeight="1" thickTop="1">
      <c r="B6" s="236" t="s">
        <v>38</v>
      </c>
      <c r="C6" s="54"/>
      <c r="D6" s="55" t="s">
        <v>42</v>
      </c>
      <c r="E6" s="44" t="s">
        <v>56</v>
      </c>
      <c r="F6" s="56" t="s">
        <v>45</v>
      </c>
    </row>
    <row r="7" spans="2:7" ht="37.5" customHeight="1">
      <c r="B7" s="237"/>
      <c r="C7" s="57"/>
      <c r="D7" s="58" t="s">
        <v>21</v>
      </c>
      <c r="E7" s="45" t="s">
        <v>58</v>
      </c>
      <c r="F7" s="56" t="s">
        <v>49</v>
      </c>
      <c r="G7" s="235" t="s">
        <v>50</v>
      </c>
    </row>
    <row r="8" spans="2:7" ht="37.5" customHeight="1">
      <c r="B8" s="238"/>
      <c r="C8" s="59"/>
      <c r="D8" s="58" t="s">
        <v>37</v>
      </c>
      <c r="E8" s="46">
        <v>12345</v>
      </c>
      <c r="F8" s="56" t="s">
        <v>65</v>
      </c>
      <c r="G8" s="235"/>
    </row>
    <row r="9" spans="2:7" ht="37.5" customHeight="1">
      <c r="B9" s="236" t="s">
        <v>19</v>
      </c>
      <c r="C9" s="54"/>
      <c r="D9" s="58" t="s">
        <v>17</v>
      </c>
      <c r="E9" s="45" t="s">
        <v>57</v>
      </c>
      <c r="F9" s="60" t="s">
        <v>46</v>
      </c>
      <c r="G9" s="235"/>
    </row>
    <row r="10" spans="2:7" ht="37.5" customHeight="1">
      <c r="B10" s="237"/>
      <c r="C10" s="57"/>
      <c r="D10" s="58" t="s">
        <v>15</v>
      </c>
      <c r="E10" s="45" t="s">
        <v>52</v>
      </c>
      <c r="F10" s="56" t="s">
        <v>47</v>
      </c>
      <c r="G10" s="235"/>
    </row>
    <row r="11" spans="2:6" ht="37.5" customHeight="1">
      <c r="B11" s="237"/>
      <c r="C11" s="57"/>
      <c r="D11" s="58" t="s">
        <v>43</v>
      </c>
      <c r="E11" s="45" t="s">
        <v>60</v>
      </c>
      <c r="F11" s="56" t="s">
        <v>51</v>
      </c>
    </row>
    <row r="12" spans="2:6" ht="37.5" customHeight="1">
      <c r="B12" s="237"/>
      <c r="C12" s="57"/>
      <c r="D12" s="58" t="s">
        <v>139</v>
      </c>
      <c r="E12" s="46">
        <v>56789</v>
      </c>
      <c r="F12" s="56" t="s">
        <v>51</v>
      </c>
    </row>
    <row r="13" spans="2:6" ht="37.5" customHeight="1">
      <c r="B13" s="237"/>
      <c r="C13" s="57"/>
      <c r="D13" s="58" t="s">
        <v>41</v>
      </c>
      <c r="E13" s="45" t="s">
        <v>53</v>
      </c>
      <c r="F13" s="239" t="s">
        <v>48</v>
      </c>
    </row>
    <row r="14" spans="2:6" ht="37.5" customHeight="1">
      <c r="B14" s="237"/>
      <c r="C14" s="57"/>
      <c r="D14" s="58" t="s">
        <v>13</v>
      </c>
      <c r="E14" s="45" t="s">
        <v>54</v>
      </c>
      <c r="F14" s="240"/>
    </row>
    <row r="15" spans="2:6" ht="37.5" customHeight="1" thickBot="1">
      <c r="B15" s="238"/>
      <c r="C15" s="59"/>
      <c r="D15" s="58" t="s">
        <v>14</v>
      </c>
      <c r="E15" s="47" t="s">
        <v>55</v>
      </c>
      <c r="F15" s="241"/>
    </row>
    <row r="16" ht="37.5" customHeight="1" thickTop="1"/>
    <row r="17" spans="2:3" ht="17.25">
      <c r="B17" s="49" t="s">
        <v>67</v>
      </c>
      <c r="C17" s="49"/>
    </row>
    <row r="18" spans="2:6" ht="18" customHeight="1" thickBot="1">
      <c r="B18" s="253" t="s">
        <v>39</v>
      </c>
      <c r="C18" s="253"/>
      <c r="D18" s="253"/>
      <c r="E18" s="61" t="s">
        <v>337</v>
      </c>
      <c r="F18" s="62" t="s">
        <v>44</v>
      </c>
    </row>
    <row r="19" spans="2:6" ht="37.5" customHeight="1" thickTop="1">
      <c r="B19" s="254" t="s">
        <v>38</v>
      </c>
      <c r="C19" s="255"/>
      <c r="D19" s="64" t="s">
        <v>3</v>
      </c>
      <c r="E19" s="65" t="s">
        <v>378</v>
      </c>
      <c r="F19" s="66"/>
    </row>
    <row r="20" spans="2:6" ht="23.25" customHeight="1">
      <c r="B20" s="256"/>
      <c r="C20" s="257"/>
      <c r="D20" s="242" t="s">
        <v>155</v>
      </c>
      <c r="E20" s="107" t="s">
        <v>379</v>
      </c>
      <c r="F20" s="103" t="s">
        <v>147</v>
      </c>
    </row>
    <row r="21" spans="2:6" ht="21.75" customHeight="1">
      <c r="B21" s="256"/>
      <c r="C21" s="257"/>
      <c r="D21" s="243"/>
      <c r="E21" s="108" t="s">
        <v>380</v>
      </c>
      <c r="F21" s="104" t="s">
        <v>153</v>
      </c>
    </row>
    <row r="22" spans="2:6" ht="21.75" customHeight="1">
      <c r="B22" s="256"/>
      <c r="C22" s="257"/>
      <c r="D22" s="243"/>
      <c r="E22" s="109" t="s">
        <v>381</v>
      </c>
      <c r="F22" s="106" t="s">
        <v>156</v>
      </c>
    </row>
    <row r="23" spans="2:6" ht="21.75" customHeight="1">
      <c r="B23" s="256"/>
      <c r="C23" s="257"/>
      <c r="D23" s="244"/>
      <c r="E23" s="110" t="s">
        <v>382</v>
      </c>
      <c r="F23" s="105" t="s">
        <v>154</v>
      </c>
    </row>
    <row r="24" spans="2:6" ht="37.5" customHeight="1">
      <c r="B24" s="256"/>
      <c r="C24" s="257"/>
      <c r="D24" s="67" t="s">
        <v>97</v>
      </c>
      <c r="E24" s="98">
        <v>42163</v>
      </c>
      <c r="F24" s="100" t="s">
        <v>343</v>
      </c>
    </row>
    <row r="25" spans="2:6" ht="37.5" customHeight="1">
      <c r="B25" s="256"/>
      <c r="C25" s="257"/>
      <c r="D25" s="68" t="s">
        <v>98</v>
      </c>
      <c r="E25" s="98">
        <v>42167</v>
      </c>
      <c r="F25" s="100" t="s">
        <v>343</v>
      </c>
    </row>
    <row r="26" spans="2:6" ht="37.5" customHeight="1">
      <c r="B26" s="256"/>
      <c r="C26" s="257"/>
      <c r="D26" s="68" t="s">
        <v>121</v>
      </c>
      <c r="E26" s="98">
        <v>42177</v>
      </c>
      <c r="F26" s="100" t="s">
        <v>343</v>
      </c>
    </row>
    <row r="27" spans="2:6" ht="37.5" customHeight="1">
      <c r="B27" s="256"/>
      <c r="C27" s="257"/>
      <c r="D27" s="68" t="s">
        <v>122</v>
      </c>
      <c r="E27" s="98">
        <v>42179</v>
      </c>
      <c r="F27" s="100" t="s">
        <v>343</v>
      </c>
    </row>
    <row r="28" spans="2:6" ht="37.5" customHeight="1">
      <c r="B28" s="256"/>
      <c r="C28" s="257"/>
      <c r="D28" s="68" t="s">
        <v>340</v>
      </c>
      <c r="E28" s="464">
        <v>42194</v>
      </c>
      <c r="F28" s="100" t="s">
        <v>343</v>
      </c>
    </row>
    <row r="29" spans="2:6" ht="37.5" customHeight="1" thickBot="1">
      <c r="B29" s="256"/>
      <c r="C29" s="257"/>
      <c r="D29" s="68" t="s">
        <v>123</v>
      </c>
      <c r="E29" s="99">
        <v>42208</v>
      </c>
      <c r="F29" s="100" t="s">
        <v>343</v>
      </c>
    </row>
    <row r="30" spans="2:6" s="71" customFormat="1" ht="52.5" customHeight="1" thickTop="1">
      <c r="B30" s="69"/>
      <c r="C30" s="69"/>
      <c r="D30" s="69"/>
      <c r="E30" s="70"/>
      <c r="F30" s="96"/>
    </row>
    <row r="31" spans="2:6" ht="37.5" customHeight="1" thickBot="1">
      <c r="B31" s="72" t="s">
        <v>2</v>
      </c>
      <c r="C31" s="63" t="s">
        <v>111</v>
      </c>
      <c r="D31" s="73" t="s">
        <v>39</v>
      </c>
      <c r="E31" s="74" t="s">
        <v>337</v>
      </c>
      <c r="F31" s="72" t="s">
        <v>44</v>
      </c>
    </row>
    <row r="32" spans="2:6" ht="37.5" customHeight="1" thickTop="1">
      <c r="B32" s="64" t="s">
        <v>25</v>
      </c>
      <c r="C32" s="90" t="s">
        <v>372</v>
      </c>
      <c r="D32" s="85" t="s">
        <v>68</v>
      </c>
      <c r="E32" s="65" t="s">
        <v>383</v>
      </c>
      <c r="F32" s="75" t="s">
        <v>148</v>
      </c>
    </row>
    <row r="33" spans="2:6" ht="37.5" customHeight="1">
      <c r="B33" s="64" t="s">
        <v>27</v>
      </c>
      <c r="C33" s="91" t="s">
        <v>124</v>
      </c>
      <c r="D33" s="85" t="s">
        <v>5</v>
      </c>
      <c r="E33" s="76" t="s">
        <v>384</v>
      </c>
      <c r="F33" s="75" t="s">
        <v>148</v>
      </c>
    </row>
    <row r="34" spans="2:6" ht="43.5" customHeight="1">
      <c r="B34" s="64" t="s">
        <v>30</v>
      </c>
      <c r="C34" s="91" t="s">
        <v>372</v>
      </c>
      <c r="D34" s="85" t="s">
        <v>6</v>
      </c>
      <c r="E34" s="76" t="s">
        <v>157</v>
      </c>
      <c r="F34" s="75" t="s">
        <v>148</v>
      </c>
    </row>
    <row r="35" spans="2:6" ht="37.5" customHeight="1">
      <c r="B35" s="64" t="s">
        <v>31</v>
      </c>
      <c r="C35" s="91" t="s">
        <v>124</v>
      </c>
      <c r="D35" s="85" t="s">
        <v>7</v>
      </c>
      <c r="E35" s="76" t="s">
        <v>385</v>
      </c>
      <c r="F35" s="75" t="s">
        <v>148</v>
      </c>
    </row>
    <row r="36" spans="2:6" ht="37.5" customHeight="1">
      <c r="B36" s="64" t="s">
        <v>33</v>
      </c>
      <c r="C36" s="91" t="s">
        <v>372</v>
      </c>
      <c r="D36" s="85" t="s">
        <v>8</v>
      </c>
      <c r="E36" s="76" t="s">
        <v>158</v>
      </c>
      <c r="F36" s="75" t="s">
        <v>148</v>
      </c>
    </row>
    <row r="37" spans="2:6" ht="37.5" customHeight="1">
      <c r="B37" s="64" t="s">
        <v>35</v>
      </c>
      <c r="C37" s="91" t="s">
        <v>372</v>
      </c>
      <c r="D37" s="85" t="s">
        <v>9</v>
      </c>
      <c r="E37" s="76" t="s">
        <v>159</v>
      </c>
      <c r="F37" s="75" t="s">
        <v>148</v>
      </c>
    </row>
    <row r="38" spans="2:6" ht="72.75" customHeight="1">
      <c r="B38" s="68" t="s">
        <v>101</v>
      </c>
      <c r="C38" s="91" t="s">
        <v>124</v>
      </c>
      <c r="D38" s="85" t="s">
        <v>329</v>
      </c>
      <c r="E38" s="76" t="s">
        <v>386</v>
      </c>
      <c r="F38" s="75" t="s">
        <v>149</v>
      </c>
    </row>
    <row r="39" spans="2:7" ht="37.5" customHeight="1">
      <c r="B39" s="68" t="s">
        <v>102</v>
      </c>
      <c r="C39" s="91" t="s">
        <v>124</v>
      </c>
      <c r="D39" s="85" t="s">
        <v>115</v>
      </c>
      <c r="E39" s="76" t="s">
        <v>387</v>
      </c>
      <c r="F39" s="75" t="s">
        <v>150</v>
      </c>
      <c r="G39" s="77"/>
    </row>
    <row r="40" spans="2:7" ht="37.5" customHeight="1">
      <c r="B40" s="68" t="s">
        <v>103</v>
      </c>
      <c r="C40" s="91" t="s">
        <v>372</v>
      </c>
      <c r="D40" s="86" t="s">
        <v>163</v>
      </c>
      <c r="E40" s="78" t="s">
        <v>339</v>
      </c>
      <c r="F40" s="75" t="s">
        <v>151</v>
      </c>
      <c r="G40" s="77"/>
    </row>
    <row r="41" spans="2:7" ht="37.5" customHeight="1">
      <c r="B41" s="68" t="s">
        <v>104</v>
      </c>
      <c r="C41" s="91" t="s">
        <v>124</v>
      </c>
      <c r="D41" s="85" t="s">
        <v>330</v>
      </c>
      <c r="E41" s="76" t="s">
        <v>388</v>
      </c>
      <c r="F41" s="75" t="s">
        <v>149</v>
      </c>
      <c r="G41" s="77"/>
    </row>
    <row r="42" spans="2:7" ht="37.5" customHeight="1">
      <c r="B42" s="68" t="s">
        <v>105</v>
      </c>
      <c r="C42" s="91" t="s">
        <v>372</v>
      </c>
      <c r="D42" s="85" t="s">
        <v>331</v>
      </c>
      <c r="E42" s="79"/>
      <c r="F42" s="80"/>
      <c r="G42" s="77"/>
    </row>
    <row r="43" spans="2:7" ht="37.5" customHeight="1">
      <c r="B43" s="68" t="s">
        <v>106</v>
      </c>
      <c r="C43" s="91" t="s">
        <v>372</v>
      </c>
      <c r="D43" s="87" t="s">
        <v>165</v>
      </c>
      <c r="E43" s="78" t="s">
        <v>160</v>
      </c>
      <c r="F43" s="75" t="s">
        <v>151</v>
      </c>
      <c r="G43" s="77"/>
    </row>
    <row r="44" spans="2:6" ht="36" customHeight="1">
      <c r="B44" s="68" t="s">
        <v>107</v>
      </c>
      <c r="C44" s="91" t="s">
        <v>372</v>
      </c>
      <c r="D44" s="125" t="s">
        <v>293</v>
      </c>
      <c r="E44" s="126"/>
      <c r="F44" s="83"/>
    </row>
    <row r="45" spans="2:7" ht="37.5" customHeight="1">
      <c r="B45" s="68" t="s">
        <v>108</v>
      </c>
      <c r="C45" s="91" t="s">
        <v>372</v>
      </c>
      <c r="D45" s="88" t="s">
        <v>99</v>
      </c>
      <c r="E45" s="79"/>
      <c r="F45" s="80"/>
      <c r="G45" s="81"/>
    </row>
    <row r="46" spans="2:6" ht="37.5" customHeight="1">
      <c r="B46" s="68" t="s">
        <v>109</v>
      </c>
      <c r="C46" s="91" t="s">
        <v>372</v>
      </c>
      <c r="D46" s="86" t="s">
        <v>308</v>
      </c>
      <c r="E46" s="82" t="s">
        <v>161</v>
      </c>
      <c r="F46" s="83" t="s">
        <v>152</v>
      </c>
    </row>
    <row r="47" spans="2:6" ht="36.75" customHeight="1">
      <c r="B47" s="68" t="s">
        <v>110</v>
      </c>
      <c r="C47" s="91" t="s">
        <v>372</v>
      </c>
      <c r="D47" s="111" t="s">
        <v>332</v>
      </c>
      <c r="E47" s="84"/>
      <c r="F47" s="83"/>
    </row>
    <row r="48" spans="2:6" ht="36.75" customHeight="1">
      <c r="B48" s="68" t="s">
        <v>272</v>
      </c>
      <c r="C48" s="91" t="s">
        <v>372</v>
      </c>
      <c r="D48" s="89" t="s">
        <v>333</v>
      </c>
      <c r="E48" s="127"/>
      <c r="F48" s="83"/>
    </row>
    <row r="49" spans="2:6" ht="36" customHeight="1">
      <c r="B49" s="245" t="s">
        <v>274</v>
      </c>
      <c r="C49" s="247" t="s">
        <v>372</v>
      </c>
      <c r="D49" s="249" t="s">
        <v>334</v>
      </c>
      <c r="E49" s="124">
        <v>75</v>
      </c>
      <c r="F49" s="251" t="s">
        <v>273</v>
      </c>
    </row>
    <row r="50" spans="2:6" ht="36" customHeight="1">
      <c r="B50" s="246"/>
      <c r="C50" s="248"/>
      <c r="D50" s="250"/>
      <c r="E50" s="124">
        <v>50</v>
      </c>
      <c r="F50" s="252"/>
    </row>
    <row r="51" spans="2:6" ht="36" customHeight="1">
      <c r="B51" s="68" t="s">
        <v>275</v>
      </c>
      <c r="C51" s="91" t="s">
        <v>372</v>
      </c>
      <c r="D51" s="125" t="s">
        <v>335</v>
      </c>
      <c r="E51" s="126"/>
      <c r="F51" s="83"/>
    </row>
    <row r="52" spans="2:6" ht="36" customHeight="1">
      <c r="B52" s="68" t="s">
        <v>294</v>
      </c>
      <c r="C52" s="91" t="s">
        <v>372</v>
      </c>
      <c r="D52" s="173" t="s">
        <v>336</v>
      </c>
      <c r="E52" s="126"/>
      <c r="F52" s="83"/>
    </row>
    <row r="53" spans="2:6" ht="35.25" customHeight="1">
      <c r="B53" s="68"/>
      <c r="C53" s="91" t="s">
        <v>372</v>
      </c>
      <c r="D53" s="85" t="s">
        <v>296</v>
      </c>
      <c r="E53" s="126"/>
      <c r="F53" s="75" t="s">
        <v>295</v>
      </c>
    </row>
    <row r="54" spans="2:6" ht="35.25" customHeight="1" thickBot="1">
      <c r="B54" s="68"/>
      <c r="C54" s="169" t="s">
        <v>372</v>
      </c>
      <c r="D54" s="166" t="s">
        <v>297</v>
      </c>
      <c r="E54" s="170"/>
      <c r="F54" s="75" t="s">
        <v>295</v>
      </c>
    </row>
    <row r="55" ht="14.25" thickTop="1"/>
    <row r="56" spans="2:5" ht="13.5">
      <c r="B56" s="207"/>
      <c r="C56" s="203"/>
      <c r="D56" s="179" t="s">
        <v>341</v>
      </c>
      <c r="E56" s="180"/>
    </row>
    <row r="57" spans="2:6" ht="13.5">
      <c r="B57" s="207"/>
      <c r="C57" s="203"/>
      <c r="D57" s="183" t="s">
        <v>349</v>
      </c>
      <c r="E57" s="204">
        <f>EOMONTH(E28,-3-24)+1</f>
        <v>41395</v>
      </c>
      <c r="F57" s="48" t="s">
        <v>354</v>
      </c>
    </row>
    <row r="58" spans="2:5" ht="13.5">
      <c r="B58" s="206"/>
      <c r="C58" s="182"/>
      <c r="D58" s="181" t="s">
        <v>350</v>
      </c>
      <c r="E58" s="205">
        <f>YEAR(E57)-1988</f>
        <v>25</v>
      </c>
    </row>
    <row r="59" spans="2:5" ht="13.5">
      <c r="B59" s="206"/>
      <c r="C59" s="184"/>
      <c r="D59" s="185" t="s">
        <v>351</v>
      </c>
      <c r="E59" s="188">
        <f>MONTH(E57)</f>
        <v>5</v>
      </c>
    </row>
    <row r="60" spans="2:6" ht="13.5">
      <c r="B60" s="206"/>
      <c r="C60" s="184"/>
      <c r="D60" s="181" t="s">
        <v>352</v>
      </c>
      <c r="E60" s="208">
        <f>EOMONTH(E28,-3)</f>
        <v>42124</v>
      </c>
      <c r="F60" s="48" t="s">
        <v>355</v>
      </c>
    </row>
    <row r="61" spans="2:5" ht="13.5">
      <c r="B61" s="184"/>
      <c r="C61" s="184"/>
      <c r="D61" s="186" t="s">
        <v>350</v>
      </c>
      <c r="E61" s="205">
        <f>YEAR(E60)-1988</f>
        <v>27</v>
      </c>
    </row>
    <row r="62" spans="2:5" ht="13.5">
      <c r="B62" s="206"/>
      <c r="C62" s="184"/>
      <c r="D62" s="181" t="s">
        <v>351</v>
      </c>
      <c r="E62" s="205">
        <f>MONTH(E60)</f>
        <v>4</v>
      </c>
    </row>
    <row r="63" spans="2:5" ht="13.5">
      <c r="B63" s="184"/>
      <c r="C63" s="184"/>
      <c r="D63" s="187" t="s">
        <v>353</v>
      </c>
      <c r="E63" s="188">
        <f>DAY(E60)</f>
        <v>30</v>
      </c>
    </row>
    <row r="64" spans="2:3" ht="13.5">
      <c r="B64" s="207"/>
      <c r="C64" s="207"/>
    </row>
  </sheetData>
  <sheetProtection/>
  <mergeCells count="11">
    <mergeCell ref="B19:C29"/>
    <mergeCell ref="G7:G10"/>
    <mergeCell ref="B6:B8"/>
    <mergeCell ref="B9:B15"/>
    <mergeCell ref="F13:F15"/>
    <mergeCell ref="D20:D23"/>
    <mergeCell ref="B49:B50"/>
    <mergeCell ref="C49:C50"/>
    <mergeCell ref="D49:D50"/>
    <mergeCell ref="F49:F50"/>
    <mergeCell ref="B18:D18"/>
  </mergeCells>
  <conditionalFormatting sqref="C32:C48">
    <cfRule type="cellIs" priority="6" dxfId="3" operator="equal" stopIfTrue="1">
      <formula>"適用"</formula>
    </cfRule>
  </conditionalFormatting>
  <conditionalFormatting sqref="C49:C53">
    <cfRule type="cellIs" priority="5" dxfId="3" operator="equal" stopIfTrue="1">
      <formula>"適用"</formula>
    </cfRule>
  </conditionalFormatting>
  <conditionalFormatting sqref="C54">
    <cfRule type="cellIs" priority="1" dxfId="3" operator="equal" stopIfTrue="1">
      <formula>"適用"</formula>
    </cfRule>
  </conditionalFormatting>
  <dataValidations count="5">
    <dataValidation type="list" allowBlank="1" showInputMessage="1" showErrorMessage="1" sqref="E43 E40">
      <formula1>"土木（土木・造園）,建築,設備"</formula1>
    </dataValidation>
    <dataValidation type="list" allowBlank="1" showInputMessage="1" showErrorMessage="1" sqref="E39">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sqref="E45 E42"/>
    <dataValidation allowBlank="1" showInputMessage="1" showErrorMessage="1" imeMode="halfAlpha" sqref="E14:E15"/>
    <dataValidation type="list" allowBlank="1" showInputMessage="1" showErrorMessage="1" sqref="C32:C54">
      <formula1>"適用,不適用"</formula1>
    </dataValidation>
  </dataValidations>
  <printOptions horizontalCentered="1"/>
  <pageMargins left="0.5905511811023623" right="0.5905511811023623" top="0.984251968503937" bottom="0.76" header="0.5118110236220472" footer="0.5118110236220472"/>
  <pageSetup fitToHeight="0" fitToWidth="1" horizontalDpi="600" verticalDpi="600" orientation="portrait" paperSize="9" scale="72"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N37"/>
  <sheetViews>
    <sheetView zoomScalePageLayoutView="0" workbookViewId="0" topLeftCell="A1">
      <selection activeCell="A1" sqref="A1"/>
    </sheetView>
  </sheetViews>
  <sheetFormatPr defaultColWidth="9.00390625" defaultRowHeight="13.5"/>
  <cols>
    <col min="1" max="30" width="7.50390625" style="1" customWidth="1"/>
    <col min="31" max="16384" width="9.00390625" style="1" customWidth="1"/>
  </cols>
  <sheetData>
    <row r="1" ht="18" customHeight="1">
      <c r="N1" s="2" t="s">
        <v>33</v>
      </c>
    </row>
    <row r="2" spans="12:14" ht="18" customHeight="1">
      <c r="L2" s="434" t="str">
        <f>'入力シート'!E6</f>
        <v>平成○○年○○月○○日</v>
      </c>
      <c r="M2" s="434"/>
      <c r="N2" s="434"/>
    </row>
    <row r="3" ht="54" customHeight="1"/>
    <row r="4" spans="1:14" ht="18" customHeight="1">
      <c r="A4" s="422" t="s">
        <v>1</v>
      </c>
      <c r="B4" s="422"/>
      <c r="C4" s="422"/>
      <c r="D4" s="422"/>
      <c r="E4" s="422"/>
      <c r="F4" s="422"/>
      <c r="G4" s="422"/>
      <c r="H4" s="422"/>
      <c r="I4" s="422"/>
      <c r="J4" s="422"/>
      <c r="K4" s="422"/>
      <c r="L4" s="422"/>
      <c r="M4" s="422"/>
      <c r="N4" s="422"/>
    </row>
    <row r="5" spans="1:14" ht="18" customHeight="1">
      <c r="A5" s="422" t="s">
        <v>34</v>
      </c>
      <c r="B5" s="422"/>
      <c r="C5" s="422"/>
      <c r="D5" s="422"/>
      <c r="E5" s="422"/>
      <c r="F5" s="422"/>
      <c r="G5" s="422"/>
      <c r="H5" s="422"/>
      <c r="I5" s="422"/>
      <c r="J5" s="422"/>
      <c r="K5" s="422"/>
      <c r="L5" s="422"/>
      <c r="M5" s="422"/>
      <c r="N5" s="422"/>
    </row>
    <row r="7" spans="1:14" ht="27" customHeight="1">
      <c r="A7" s="10" t="s">
        <v>3</v>
      </c>
      <c r="B7" s="437" t="str">
        <f>'入力シート'!E19</f>
        <v>金沢シーサイドライン延伸工事（その４）</v>
      </c>
      <c r="C7" s="437"/>
      <c r="D7" s="437"/>
      <c r="E7" s="437"/>
      <c r="F7" s="437"/>
      <c r="G7" s="437"/>
      <c r="H7" s="437"/>
      <c r="I7" s="437"/>
      <c r="J7" s="437"/>
      <c r="K7" s="437"/>
      <c r="L7" s="437"/>
      <c r="M7" s="437"/>
      <c r="N7" s="437"/>
    </row>
    <row r="8" spans="1:14" ht="27" customHeight="1">
      <c r="A8" s="423" t="s">
        <v>37</v>
      </c>
      <c r="B8" s="424"/>
      <c r="C8" s="440">
        <f>'入力シート'!E8</f>
        <v>12345</v>
      </c>
      <c r="D8" s="440"/>
      <c r="E8" s="440"/>
      <c r="F8" s="101"/>
      <c r="G8" s="101"/>
      <c r="H8" s="101"/>
      <c r="I8" s="101"/>
      <c r="J8" s="101"/>
      <c r="K8" s="101"/>
      <c r="L8" s="101"/>
      <c r="M8" s="101"/>
      <c r="N8" s="101"/>
    </row>
    <row r="9" ht="14.25" thickBot="1"/>
    <row r="10" spans="1:14" ht="54" customHeight="1" thickBot="1">
      <c r="A10" s="455" t="s">
        <v>69</v>
      </c>
      <c r="B10" s="456"/>
      <c r="C10" s="456"/>
      <c r="D10" s="456"/>
      <c r="E10" s="452" t="str">
        <f>IF('入力シート'!C36="適用",'入力シート'!E36,"今回工事ではこの項目を適用しません。")</f>
        <v>今回工事ではこの項目を適用しません。</v>
      </c>
      <c r="F10" s="453"/>
      <c r="G10" s="453"/>
      <c r="H10" s="453"/>
      <c r="I10" s="453"/>
      <c r="J10" s="453"/>
      <c r="K10" s="453"/>
      <c r="L10" s="453"/>
      <c r="M10" s="453"/>
      <c r="N10" s="454"/>
    </row>
    <row r="11" ht="14.25" thickBot="1"/>
    <row r="12" spans="1:14" ht="27" customHeight="1">
      <c r="A12" s="460" t="s">
        <v>73</v>
      </c>
      <c r="B12" s="426"/>
      <c r="C12" s="426"/>
      <c r="D12" s="426"/>
      <c r="E12" s="426"/>
      <c r="F12" s="426"/>
      <c r="G12" s="426"/>
      <c r="H12" s="426"/>
      <c r="I12" s="426"/>
      <c r="J12" s="426"/>
      <c r="K12" s="426"/>
      <c r="L12" s="426"/>
      <c r="M12" s="426"/>
      <c r="N12" s="439"/>
    </row>
    <row r="13" spans="1:14" ht="27" customHeight="1">
      <c r="A13" s="461"/>
      <c r="B13" s="462"/>
      <c r="C13" s="462"/>
      <c r="D13" s="462"/>
      <c r="E13" s="462"/>
      <c r="F13" s="462"/>
      <c r="G13" s="462"/>
      <c r="H13" s="462"/>
      <c r="I13" s="462"/>
      <c r="J13" s="462"/>
      <c r="K13" s="462"/>
      <c r="L13" s="462"/>
      <c r="M13" s="462"/>
      <c r="N13" s="463"/>
    </row>
    <row r="14" spans="1:14" ht="27" customHeight="1">
      <c r="A14" s="451"/>
      <c r="B14" s="449"/>
      <c r="C14" s="449"/>
      <c r="D14" s="449"/>
      <c r="E14" s="449"/>
      <c r="F14" s="449"/>
      <c r="G14" s="449"/>
      <c r="H14" s="449"/>
      <c r="I14" s="449"/>
      <c r="J14" s="449"/>
      <c r="K14" s="449"/>
      <c r="L14" s="449"/>
      <c r="M14" s="449"/>
      <c r="N14" s="450"/>
    </row>
    <row r="15" spans="1:14" ht="27" customHeight="1">
      <c r="A15" s="451"/>
      <c r="B15" s="449"/>
      <c r="C15" s="449"/>
      <c r="D15" s="449"/>
      <c r="E15" s="449"/>
      <c r="F15" s="449"/>
      <c r="G15" s="449"/>
      <c r="H15" s="449"/>
      <c r="I15" s="449"/>
      <c r="J15" s="449"/>
      <c r="K15" s="449"/>
      <c r="L15" s="449"/>
      <c r="M15" s="449"/>
      <c r="N15" s="450"/>
    </row>
    <row r="16" spans="1:14" ht="27" customHeight="1">
      <c r="A16" s="451"/>
      <c r="B16" s="449"/>
      <c r="C16" s="449"/>
      <c r="D16" s="449"/>
      <c r="E16" s="449"/>
      <c r="F16" s="449"/>
      <c r="G16" s="449"/>
      <c r="H16" s="449"/>
      <c r="I16" s="449"/>
      <c r="J16" s="449"/>
      <c r="K16" s="449"/>
      <c r="L16" s="449"/>
      <c r="M16" s="449"/>
      <c r="N16" s="450"/>
    </row>
    <row r="17" spans="1:14" ht="27" customHeight="1">
      <c r="A17" s="451"/>
      <c r="B17" s="449"/>
      <c r="C17" s="449"/>
      <c r="D17" s="449"/>
      <c r="E17" s="449"/>
      <c r="F17" s="449"/>
      <c r="G17" s="449"/>
      <c r="H17" s="449"/>
      <c r="I17" s="449"/>
      <c r="J17" s="449"/>
      <c r="K17" s="449"/>
      <c r="L17" s="449"/>
      <c r="M17" s="449"/>
      <c r="N17" s="450"/>
    </row>
    <row r="18" spans="1:14" ht="27" customHeight="1">
      <c r="A18" s="451"/>
      <c r="B18" s="449"/>
      <c r="C18" s="449"/>
      <c r="D18" s="449"/>
      <c r="E18" s="449"/>
      <c r="F18" s="449"/>
      <c r="G18" s="449"/>
      <c r="H18" s="449"/>
      <c r="I18" s="449"/>
      <c r="J18" s="449"/>
      <c r="K18" s="449"/>
      <c r="L18" s="449"/>
      <c r="M18" s="449"/>
      <c r="N18" s="450"/>
    </row>
    <row r="19" spans="1:14" ht="27" customHeight="1">
      <c r="A19" s="451"/>
      <c r="B19" s="449"/>
      <c r="C19" s="449"/>
      <c r="D19" s="449"/>
      <c r="E19" s="449"/>
      <c r="F19" s="449"/>
      <c r="G19" s="449"/>
      <c r="H19" s="449"/>
      <c r="I19" s="449"/>
      <c r="J19" s="449"/>
      <c r="K19" s="449"/>
      <c r="L19" s="449"/>
      <c r="M19" s="449"/>
      <c r="N19" s="450"/>
    </row>
    <row r="20" spans="1:14" ht="27" customHeight="1">
      <c r="A20" s="451"/>
      <c r="B20" s="449"/>
      <c r="C20" s="449"/>
      <c r="D20" s="449"/>
      <c r="E20" s="449"/>
      <c r="F20" s="449"/>
      <c r="G20" s="449"/>
      <c r="H20" s="449"/>
      <c r="I20" s="449"/>
      <c r="J20" s="449"/>
      <c r="K20" s="449"/>
      <c r="L20" s="449"/>
      <c r="M20" s="449"/>
      <c r="N20" s="450"/>
    </row>
    <row r="21" spans="1:14" ht="27" customHeight="1">
      <c r="A21" s="451"/>
      <c r="B21" s="449"/>
      <c r="C21" s="449"/>
      <c r="D21" s="449"/>
      <c r="E21" s="449"/>
      <c r="F21" s="449"/>
      <c r="G21" s="449"/>
      <c r="H21" s="449"/>
      <c r="I21" s="449"/>
      <c r="J21" s="449"/>
      <c r="K21" s="449"/>
      <c r="L21" s="449"/>
      <c r="M21" s="449"/>
      <c r="N21" s="450"/>
    </row>
    <row r="22" spans="1:14" ht="27" customHeight="1">
      <c r="A22" s="451"/>
      <c r="B22" s="449"/>
      <c r="C22" s="449"/>
      <c r="D22" s="449"/>
      <c r="E22" s="449"/>
      <c r="F22" s="449"/>
      <c r="G22" s="449"/>
      <c r="H22" s="449"/>
      <c r="I22" s="449"/>
      <c r="J22" s="449"/>
      <c r="K22" s="449"/>
      <c r="L22" s="449"/>
      <c r="M22" s="449"/>
      <c r="N22" s="450"/>
    </row>
    <row r="23" spans="1:14" ht="27" customHeight="1">
      <c r="A23" s="451"/>
      <c r="B23" s="449"/>
      <c r="C23" s="449"/>
      <c r="D23" s="449"/>
      <c r="E23" s="449"/>
      <c r="F23" s="449"/>
      <c r="G23" s="449"/>
      <c r="H23" s="449"/>
      <c r="I23" s="449"/>
      <c r="J23" s="449"/>
      <c r="K23" s="449"/>
      <c r="L23" s="449"/>
      <c r="M23" s="449"/>
      <c r="N23" s="450"/>
    </row>
    <row r="24" spans="1:14" ht="27" customHeight="1">
      <c r="A24" s="451"/>
      <c r="B24" s="449"/>
      <c r="C24" s="449"/>
      <c r="D24" s="449"/>
      <c r="E24" s="449"/>
      <c r="F24" s="449"/>
      <c r="G24" s="449"/>
      <c r="H24" s="449"/>
      <c r="I24" s="449"/>
      <c r="J24" s="449"/>
      <c r="K24" s="449"/>
      <c r="L24" s="449"/>
      <c r="M24" s="449"/>
      <c r="N24" s="450"/>
    </row>
    <row r="25" spans="1:14" ht="27" customHeight="1">
      <c r="A25" s="451"/>
      <c r="B25" s="449"/>
      <c r="C25" s="449"/>
      <c r="D25" s="449"/>
      <c r="E25" s="449"/>
      <c r="F25" s="449"/>
      <c r="G25" s="449"/>
      <c r="H25" s="449"/>
      <c r="I25" s="449"/>
      <c r="J25" s="449"/>
      <c r="K25" s="449"/>
      <c r="L25" s="449"/>
      <c r="M25" s="449"/>
      <c r="N25" s="450"/>
    </row>
    <row r="26" spans="1:14" ht="27" customHeight="1">
      <c r="A26" s="451"/>
      <c r="B26" s="449"/>
      <c r="C26" s="449"/>
      <c r="D26" s="449"/>
      <c r="E26" s="449"/>
      <c r="F26" s="449"/>
      <c r="G26" s="449"/>
      <c r="H26" s="449"/>
      <c r="I26" s="449"/>
      <c r="J26" s="449"/>
      <c r="K26" s="449"/>
      <c r="L26" s="449"/>
      <c r="M26" s="449"/>
      <c r="N26" s="450"/>
    </row>
    <row r="27" spans="1:14" ht="27" customHeight="1">
      <c r="A27" s="451"/>
      <c r="B27" s="449"/>
      <c r="C27" s="449"/>
      <c r="D27" s="449"/>
      <c r="E27" s="449"/>
      <c r="F27" s="449"/>
      <c r="G27" s="449"/>
      <c r="H27" s="449"/>
      <c r="I27" s="449"/>
      <c r="J27" s="449"/>
      <c r="K27" s="449"/>
      <c r="L27" s="449"/>
      <c r="M27" s="449"/>
      <c r="N27" s="450"/>
    </row>
    <row r="28" spans="1:14" ht="27" customHeight="1">
      <c r="A28" s="451"/>
      <c r="B28" s="449"/>
      <c r="C28" s="449"/>
      <c r="D28" s="449"/>
      <c r="E28" s="449"/>
      <c r="F28" s="449"/>
      <c r="G28" s="449"/>
      <c r="H28" s="449"/>
      <c r="I28" s="449"/>
      <c r="J28" s="449"/>
      <c r="K28" s="449"/>
      <c r="L28" s="449"/>
      <c r="M28" s="449"/>
      <c r="N28" s="450"/>
    </row>
    <row r="29" spans="1:14" ht="27" customHeight="1">
      <c r="A29" s="451"/>
      <c r="B29" s="449"/>
      <c r="C29" s="449"/>
      <c r="D29" s="449"/>
      <c r="E29" s="449"/>
      <c r="F29" s="449"/>
      <c r="G29" s="449"/>
      <c r="H29" s="449"/>
      <c r="I29" s="449"/>
      <c r="J29" s="449"/>
      <c r="K29" s="449"/>
      <c r="L29" s="449"/>
      <c r="M29" s="449"/>
      <c r="N29" s="450"/>
    </row>
    <row r="30" spans="1:14" ht="27" customHeight="1">
      <c r="A30" s="451"/>
      <c r="B30" s="449"/>
      <c r="C30" s="449"/>
      <c r="D30" s="449"/>
      <c r="E30" s="449"/>
      <c r="F30" s="449"/>
      <c r="G30" s="449"/>
      <c r="H30" s="449"/>
      <c r="I30" s="449"/>
      <c r="J30" s="449"/>
      <c r="K30" s="449"/>
      <c r="L30" s="449"/>
      <c r="M30" s="449"/>
      <c r="N30" s="450"/>
    </row>
    <row r="31" spans="1:14" ht="27" customHeight="1">
      <c r="A31" s="451"/>
      <c r="B31" s="449"/>
      <c r="C31" s="449"/>
      <c r="D31" s="449"/>
      <c r="E31" s="449"/>
      <c r="F31" s="449"/>
      <c r="G31" s="449"/>
      <c r="H31" s="449"/>
      <c r="I31" s="449"/>
      <c r="J31" s="449"/>
      <c r="K31" s="449"/>
      <c r="L31" s="449"/>
      <c r="M31" s="449"/>
      <c r="N31" s="450"/>
    </row>
    <row r="32" spans="1:14" ht="27" customHeight="1">
      <c r="A32" s="451"/>
      <c r="B32" s="449"/>
      <c r="C32" s="449"/>
      <c r="D32" s="449"/>
      <c r="E32" s="449"/>
      <c r="F32" s="449"/>
      <c r="G32" s="449"/>
      <c r="H32" s="449"/>
      <c r="I32" s="449"/>
      <c r="J32" s="449"/>
      <c r="K32" s="449"/>
      <c r="L32" s="449"/>
      <c r="M32" s="449"/>
      <c r="N32" s="450"/>
    </row>
    <row r="33" spans="1:14" ht="27" customHeight="1">
      <c r="A33" s="451"/>
      <c r="B33" s="449"/>
      <c r="C33" s="449"/>
      <c r="D33" s="449"/>
      <c r="E33" s="449"/>
      <c r="F33" s="449"/>
      <c r="G33" s="449"/>
      <c r="H33" s="449"/>
      <c r="I33" s="449"/>
      <c r="J33" s="449"/>
      <c r="K33" s="449"/>
      <c r="L33" s="449"/>
      <c r="M33" s="449"/>
      <c r="N33" s="450"/>
    </row>
    <row r="34" spans="1:14" ht="27" customHeight="1">
      <c r="A34" s="451"/>
      <c r="B34" s="449"/>
      <c r="C34" s="449"/>
      <c r="D34" s="449"/>
      <c r="E34" s="449"/>
      <c r="F34" s="449"/>
      <c r="G34" s="449"/>
      <c r="H34" s="449"/>
      <c r="I34" s="449"/>
      <c r="J34" s="449"/>
      <c r="K34" s="449"/>
      <c r="L34" s="449"/>
      <c r="M34" s="449"/>
      <c r="N34" s="450"/>
    </row>
    <row r="35" spans="1:14" ht="27" customHeight="1" thickBot="1">
      <c r="A35" s="459"/>
      <c r="B35" s="457"/>
      <c r="C35" s="457"/>
      <c r="D35" s="457"/>
      <c r="E35" s="457"/>
      <c r="F35" s="457"/>
      <c r="G35" s="457"/>
      <c r="H35" s="457"/>
      <c r="I35" s="457"/>
      <c r="J35" s="457"/>
      <c r="K35" s="457"/>
      <c r="L35" s="457"/>
      <c r="M35" s="457"/>
      <c r="N35" s="458"/>
    </row>
    <row r="36" spans="1:14" ht="13.5" customHeight="1">
      <c r="A36" s="9"/>
      <c r="B36" s="9"/>
      <c r="C36" s="9"/>
      <c r="D36" s="9"/>
      <c r="E36" s="9"/>
      <c r="F36" s="9"/>
      <c r="G36" s="9"/>
      <c r="H36" s="9"/>
      <c r="I36" s="9"/>
      <c r="J36" s="9"/>
      <c r="K36" s="9"/>
      <c r="L36" s="9"/>
      <c r="M36" s="9"/>
      <c r="N36" s="9"/>
    </row>
    <row r="37" ht="13.5">
      <c r="N37" s="2" t="s">
        <v>28</v>
      </c>
    </row>
  </sheetData>
  <sheetProtection/>
  <mergeCells count="55">
    <mergeCell ref="A17:D17"/>
    <mergeCell ref="A12:N12"/>
    <mergeCell ref="A10:D10"/>
    <mergeCell ref="E10:N10"/>
    <mergeCell ref="A8:B8"/>
    <mergeCell ref="C8:E8"/>
    <mergeCell ref="A13:D13"/>
    <mergeCell ref="A16:D16"/>
    <mergeCell ref="E35:N35"/>
    <mergeCell ref="E34:N34"/>
    <mergeCell ref="L2:N2"/>
    <mergeCell ref="A14:D14"/>
    <mergeCell ref="E14:N14"/>
    <mergeCell ref="A15:D15"/>
    <mergeCell ref="E15:N15"/>
    <mergeCell ref="B7:N7"/>
    <mergeCell ref="A4:N4"/>
    <mergeCell ref="A5:N5"/>
    <mergeCell ref="E33:N33"/>
    <mergeCell ref="A32:D32"/>
    <mergeCell ref="E32:N32"/>
    <mergeCell ref="A23:D23"/>
    <mergeCell ref="A24:D24"/>
    <mergeCell ref="E31:N31"/>
    <mergeCell ref="E23:N23"/>
    <mergeCell ref="E24:N24"/>
    <mergeCell ref="E25:N25"/>
    <mergeCell ref="A25:D25"/>
    <mergeCell ref="E30:N30"/>
    <mergeCell ref="A26:D26"/>
    <mergeCell ref="E28:N28"/>
    <mergeCell ref="E29:N29"/>
    <mergeCell ref="E26:N26"/>
    <mergeCell ref="A30:D30"/>
    <mergeCell ref="E27:N27"/>
    <mergeCell ref="E21:N21"/>
    <mergeCell ref="A35:D35"/>
    <mergeCell ref="A27:D27"/>
    <mergeCell ref="A28:D28"/>
    <mergeCell ref="A29:D29"/>
    <mergeCell ref="A33:D33"/>
    <mergeCell ref="A34:D34"/>
    <mergeCell ref="A31:D31"/>
    <mergeCell ref="A22:D22"/>
    <mergeCell ref="E22:N22"/>
    <mergeCell ref="A18:D18"/>
    <mergeCell ref="A21:D21"/>
    <mergeCell ref="A20:D20"/>
    <mergeCell ref="E13:N13"/>
    <mergeCell ref="E16:N16"/>
    <mergeCell ref="E17:N17"/>
    <mergeCell ref="E18:N18"/>
    <mergeCell ref="A19:D19"/>
    <mergeCell ref="E19:N19"/>
    <mergeCell ref="E20:N20"/>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11.xml><?xml version="1.0" encoding="utf-8"?>
<worksheet xmlns="http://schemas.openxmlformats.org/spreadsheetml/2006/main" xmlns:r="http://schemas.openxmlformats.org/officeDocument/2006/relationships">
  <sheetPr>
    <pageSetUpPr fitToPage="1"/>
  </sheetPr>
  <dimension ref="A1:N37"/>
  <sheetViews>
    <sheetView zoomScalePageLayoutView="0" workbookViewId="0" topLeftCell="A1">
      <selection activeCell="A1" sqref="A1"/>
    </sheetView>
  </sheetViews>
  <sheetFormatPr defaultColWidth="9.00390625" defaultRowHeight="13.5"/>
  <cols>
    <col min="1" max="30" width="7.50390625" style="1" customWidth="1"/>
    <col min="31" max="16384" width="9.00390625" style="1" customWidth="1"/>
  </cols>
  <sheetData>
    <row r="1" ht="18" customHeight="1">
      <c r="N1" s="2" t="s">
        <v>35</v>
      </c>
    </row>
    <row r="2" spans="12:14" ht="18" customHeight="1">
      <c r="L2" s="434" t="str">
        <f>'入力シート'!E6</f>
        <v>平成○○年○○月○○日</v>
      </c>
      <c r="M2" s="434"/>
      <c r="N2" s="434"/>
    </row>
    <row r="3" ht="54" customHeight="1"/>
    <row r="4" spans="1:14" ht="18" customHeight="1">
      <c r="A4" s="422" t="s">
        <v>1</v>
      </c>
      <c r="B4" s="422"/>
      <c r="C4" s="422"/>
      <c r="D4" s="422"/>
      <c r="E4" s="422"/>
      <c r="F4" s="422"/>
      <c r="G4" s="422"/>
      <c r="H4" s="422"/>
      <c r="I4" s="422"/>
      <c r="J4" s="422"/>
      <c r="K4" s="422"/>
      <c r="L4" s="422"/>
      <c r="M4" s="422"/>
      <c r="N4" s="422"/>
    </row>
    <row r="5" spans="1:14" ht="18" customHeight="1">
      <c r="A5" s="422" t="s">
        <v>36</v>
      </c>
      <c r="B5" s="422"/>
      <c r="C5" s="422"/>
      <c r="D5" s="422"/>
      <c r="E5" s="422"/>
      <c r="F5" s="422"/>
      <c r="G5" s="422"/>
      <c r="H5" s="422"/>
      <c r="I5" s="422"/>
      <c r="J5" s="422"/>
      <c r="K5" s="422"/>
      <c r="L5" s="422"/>
      <c r="M5" s="422"/>
      <c r="N5" s="422"/>
    </row>
    <row r="7" spans="1:14" ht="27" customHeight="1">
      <c r="A7" s="10" t="s">
        <v>3</v>
      </c>
      <c r="B7" s="437" t="str">
        <f>'入力シート'!E19</f>
        <v>金沢シーサイドライン延伸工事（その４）</v>
      </c>
      <c r="C7" s="437"/>
      <c r="D7" s="437"/>
      <c r="E7" s="437"/>
      <c r="F7" s="437"/>
      <c r="G7" s="437"/>
      <c r="H7" s="437"/>
      <c r="I7" s="437"/>
      <c r="J7" s="437"/>
      <c r="K7" s="437"/>
      <c r="L7" s="437"/>
      <c r="M7" s="437"/>
      <c r="N7" s="437"/>
    </row>
    <row r="8" spans="1:14" ht="27" customHeight="1">
      <c r="A8" s="423" t="s">
        <v>37</v>
      </c>
      <c r="B8" s="424"/>
      <c r="C8" s="440">
        <f>'入力シート'!E8</f>
        <v>12345</v>
      </c>
      <c r="D8" s="440"/>
      <c r="E8" s="440"/>
      <c r="F8" s="101"/>
      <c r="G8" s="101"/>
      <c r="H8" s="101"/>
      <c r="I8" s="101"/>
      <c r="J8" s="101"/>
      <c r="K8" s="101"/>
      <c r="L8" s="101"/>
      <c r="M8" s="101"/>
      <c r="N8" s="101"/>
    </row>
    <row r="9" ht="14.25" thickBot="1"/>
    <row r="10" spans="1:14" ht="54" customHeight="1" thickBot="1">
      <c r="A10" s="455" t="s">
        <v>69</v>
      </c>
      <c r="B10" s="456"/>
      <c r="C10" s="456"/>
      <c r="D10" s="456"/>
      <c r="E10" s="452" t="str">
        <f>IF('入力シート'!C37="適用",'入力シート'!E37,"今回工事ではこの項目を適用しません。")</f>
        <v>今回工事ではこの項目を適用しません。</v>
      </c>
      <c r="F10" s="453"/>
      <c r="G10" s="453"/>
      <c r="H10" s="453"/>
      <c r="I10" s="453"/>
      <c r="J10" s="453"/>
      <c r="K10" s="453"/>
      <c r="L10" s="453"/>
      <c r="M10" s="453"/>
      <c r="N10" s="454"/>
    </row>
    <row r="11" ht="14.25" thickBot="1"/>
    <row r="12" spans="1:14" ht="27" customHeight="1">
      <c r="A12" s="460" t="s">
        <v>74</v>
      </c>
      <c r="B12" s="426"/>
      <c r="C12" s="426"/>
      <c r="D12" s="426"/>
      <c r="E12" s="426"/>
      <c r="F12" s="426"/>
      <c r="G12" s="426"/>
      <c r="H12" s="426"/>
      <c r="I12" s="426"/>
      <c r="J12" s="426"/>
      <c r="K12" s="426"/>
      <c r="L12" s="426"/>
      <c r="M12" s="426"/>
      <c r="N12" s="439"/>
    </row>
    <row r="13" spans="1:14" ht="27" customHeight="1">
      <c r="A13" s="461"/>
      <c r="B13" s="462"/>
      <c r="C13" s="462"/>
      <c r="D13" s="462"/>
      <c r="E13" s="462"/>
      <c r="F13" s="462"/>
      <c r="G13" s="462"/>
      <c r="H13" s="462"/>
      <c r="I13" s="462"/>
      <c r="J13" s="462"/>
      <c r="K13" s="462"/>
      <c r="L13" s="462"/>
      <c r="M13" s="462"/>
      <c r="N13" s="463"/>
    </row>
    <row r="14" spans="1:14" ht="27" customHeight="1">
      <c r="A14" s="451"/>
      <c r="B14" s="449"/>
      <c r="C14" s="449"/>
      <c r="D14" s="449"/>
      <c r="E14" s="449"/>
      <c r="F14" s="449"/>
      <c r="G14" s="449"/>
      <c r="H14" s="449"/>
      <c r="I14" s="449"/>
      <c r="J14" s="449"/>
      <c r="K14" s="449"/>
      <c r="L14" s="449"/>
      <c r="M14" s="449"/>
      <c r="N14" s="450"/>
    </row>
    <row r="15" spans="1:14" ht="27" customHeight="1">
      <c r="A15" s="451"/>
      <c r="B15" s="449"/>
      <c r="C15" s="449"/>
      <c r="D15" s="449"/>
      <c r="E15" s="449"/>
      <c r="F15" s="449"/>
      <c r="G15" s="449"/>
      <c r="H15" s="449"/>
      <c r="I15" s="449"/>
      <c r="J15" s="449"/>
      <c r="K15" s="449"/>
      <c r="L15" s="449"/>
      <c r="M15" s="449"/>
      <c r="N15" s="450"/>
    </row>
    <row r="16" spans="1:14" ht="27" customHeight="1">
      <c r="A16" s="451"/>
      <c r="B16" s="449"/>
      <c r="C16" s="449"/>
      <c r="D16" s="449"/>
      <c r="E16" s="449"/>
      <c r="F16" s="449"/>
      <c r="G16" s="449"/>
      <c r="H16" s="449"/>
      <c r="I16" s="449"/>
      <c r="J16" s="449"/>
      <c r="K16" s="449"/>
      <c r="L16" s="449"/>
      <c r="M16" s="449"/>
      <c r="N16" s="450"/>
    </row>
    <row r="17" spans="1:14" ht="27" customHeight="1">
      <c r="A17" s="451"/>
      <c r="B17" s="449"/>
      <c r="C17" s="449"/>
      <c r="D17" s="449"/>
      <c r="E17" s="449"/>
      <c r="F17" s="449"/>
      <c r="G17" s="449"/>
      <c r="H17" s="449"/>
      <c r="I17" s="449"/>
      <c r="J17" s="449"/>
      <c r="K17" s="449"/>
      <c r="L17" s="449"/>
      <c r="M17" s="449"/>
      <c r="N17" s="450"/>
    </row>
    <row r="18" spans="1:14" ht="27" customHeight="1">
      <c r="A18" s="451"/>
      <c r="B18" s="449"/>
      <c r="C18" s="449"/>
      <c r="D18" s="449"/>
      <c r="E18" s="449"/>
      <c r="F18" s="449"/>
      <c r="G18" s="449"/>
      <c r="H18" s="449"/>
      <c r="I18" s="449"/>
      <c r="J18" s="449"/>
      <c r="K18" s="449"/>
      <c r="L18" s="449"/>
      <c r="M18" s="449"/>
      <c r="N18" s="450"/>
    </row>
    <row r="19" spans="1:14" ht="27" customHeight="1">
      <c r="A19" s="451"/>
      <c r="B19" s="449"/>
      <c r="C19" s="449"/>
      <c r="D19" s="449"/>
      <c r="E19" s="449"/>
      <c r="F19" s="449"/>
      <c r="G19" s="449"/>
      <c r="H19" s="449"/>
      <c r="I19" s="449"/>
      <c r="J19" s="449"/>
      <c r="K19" s="449"/>
      <c r="L19" s="449"/>
      <c r="M19" s="449"/>
      <c r="N19" s="450"/>
    </row>
    <row r="20" spans="1:14" ht="27" customHeight="1">
      <c r="A20" s="451"/>
      <c r="B20" s="449"/>
      <c r="C20" s="449"/>
      <c r="D20" s="449"/>
      <c r="E20" s="449"/>
      <c r="F20" s="449"/>
      <c r="G20" s="449"/>
      <c r="H20" s="449"/>
      <c r="I20" s="449"/>
      <c r="J20" s="449"/>
      <c r="K20" s="449"/>
      <c r="L20" s="449"/>
      <c r="M20" s="449"/>
      <c r="N20" s="450"/>
    </row>
    <row r="21" spans="1:14" ht="27" customHeight="1">
      <c r="A21" s="451"/>
      <c r="B21" s="449"/>
      <c r="C21" s="449"/>
      <c r="D21" s="449"/>
      <c r="E21" s="449"/>
      <c r="F21" s="449"/>
      <c r="G21" s="449"/>
      <c r="H21" s="449"/>
      <c r="I21" s="449"/>
      <c r="J21" s="449"/>
      <c r="K21" s="449"/>
      <c r="L21" s="449"/>
      <c r="M21" s="449"/>
      <c r="N21" s="450"/>
    </row>
    <row r="22" spans="1:14" ht="27" customHeight="1">
      <c r="A22" s="451"/>
      <c r="B22" s="449"/>
      <c r="C22" s="449"/>
      <c r="D22" s="449"/>
      <c r="E22" s="449"/>
      <c r="F22" s="449"/>
      <c r="G22" s="449"/>
      <c r="H22" s="449"/>
      <c r="I22" s="449"/>
      <c r="J22" s="449"/>
      <c r="K22" s="449"/>
      <c r="L22" s="449"/>
      <c r="M22" s="449"/>
      <c r="N22" s="450"/>
    </row>
    <row r="23" spans="1:14" ht="27" customHeight="1">
      <c r="A23" s="451"/>
      <c r="B23" s="449"/>
      <c r="C23" s="449"/>
      <c r="D23" s="449"/>
      <c r="E23" s="449"/>
      <c r="F23" s="449"/>
      <c r="G23" s="449"/>
      <c r="H23" s="449"/>
      <c r="I23" s="449"/>
      <c r="J23" s="449"/>
      <c r="K23" s="449"/>
      <c r="L23" s="449"/>
      <c r="M23" s="449"/>
      <c r="N23" s="450"/>
    </row>
    <row r="24" spans="1:14" ht="27" customHeight="1">
      <c r="A24" s="451"/>
      <c r="B24" s="449"/>
      <c r="C24" s="449"/>
      <c r="D24" s="449"/>
      <c r="E24" s="449"/>
      <c r="F24" s="449"/>
      <c r="G24" s="449"/>
      <c r="H24" s="449"/>
      <c r="I24" s="449"/>
      <c r="J24" s="449"/>
      <c r="K24" s="449"/>
      <c r="L24" s="449"/>
      <c r="M24" s="449"/>
      <c r="N24" s="450"/>
    </row>
    <row r="25" spans="1:14" ht="27" customHeight="1">
      <c r="A25" s="451"/>
      <c r="B25" s="449"/>
      <c r="C25" s="449"/>
      <c r="D25" s="449"/>
      <c r="E25" s="449"/>
      <c r="F25" s="449"/>
      <c r="G25" s="449"/>
      <c r="H25" s="449"/>
      <c r="I25" s="449"/>
      <c r="J25" s="449"/>
      <c r="K25" s="449"/>
      <c r="L25" s="449"/>
      <c r="M25" s="449"/>
      <c r="N25" s="450"/>
    </row>
    <row r="26" spans="1:14" ht="27" customHeight="1">
      <c r="A26" s="451"/>
      <c r="B26" s="449"/>
      <c r="C26" s="449"/>
      <c r="D26" s="449"/>
      <c r="E26" s="449"/>
      <c r="F26" s="449"/>
      <c r="G26" s="449"/>
      <c r="H26" s="449"/>
      <c r="I26" s="449"/>
      <c r="J26" s="449"/>
      <c r="K26" s="449"/>
      <c r="L26" s="449"/>
      <c r="M26" s="449"/>
      <c r="N26" s="450"/>
    </row>
    <row r="27" spans="1:14" ht="27" customHeight="1">
      <c r="A27" s="451"/>
      <c r="B27" s="449"/>
      <c r="C27" s="449"/>
      <c r="D27" s="449"/>
      <c r="E27" s="449"/>
      <c r="F27" s="449"/>
      <c r="G27" s="449"/>
      <c r="H27" s="449"/>
      <c r="I27" s="449"/>
      <c r="J27" s="449"/>
      <c r="K27" s="449"/>
      <c r="L27" s="449"/>
      <c r="M27" s="449"/>
      <c r="N27" s="450"/>
    </row>
    <row r="28" spans="1:14" ht="27" customHeight="1">
      <c r="A28" s="451"/>
      <c r="B28" s="449"/>
      <c r="C28" s="449"/>
      <c r="D28" s="449"/>
      <c r="E28" s="449"/>
      <c r="F28" s="449"/>
      <c r="G28" s="449"/>
      <c r="H28" s="449"/>
      <c r="I28" s="449"/>
      <c r="J28" s="449"/>
      <c r="K28" s="449"/>
      <c r="L28" s="449"/>
      <c r="M28" s="449"/>
      <c r="N28" s="450"/>
    </row>
    <row r="29" spans="1:14" ht="27" customHeight="1">
      <c r="A29" s="451"/>
      <c r="B29" s="449"/>
      <c r="C29" s="449"/>
      <c r="D29" s="449"/>
      <c r="E29" s="449"/>
      <c r="F29" s="449"/>
      <c r="G29" s="449"/>
      <c r="H29" s="449"/>
      <c r="I29" s="449"/>
      <c r="J29" s="449"/>
      <c r="K29" s="449"/>
      <c r="L29" s="449"/>
      <c r="M29" s="449"/>
      <c r="N29" s="450"/>
    </row>
    <row r="30" spans="1:14" ht="27" customHeight="1">
      <c r="A30" s="451"/>
      <c r="B30" s="449"/>
      <c r="C30" s="449"/>
      <c r="D30" s="449"/>
      <c r="E30" s="449"/>
      <c r="F30" s="449"/>
      <c r="G30" s="449"/>
      <c r="H30" s="449"/>
      <c r="I30" s="449"/>
      <c r="J30" s="449"/>
      <c r="K30" s="449"/>
      <c r="L30" s="449"/>
      <c r="M30" s="449"/>
      <c r="N30" s="450"/>
    </row>
    <row r="31" spans="1:14" ht="27" customHeight="1">
      <c r="A31" s="451"/>
      <c r="B31" s="449"/>
      <c r="C31" s="449"/>
      <c r="D31" s="449"/>
      <c r="E31" s="449"/>
      <c r="F31" s="449"/>
      <c r="G31" s="449"/>
      <c r="H31" s="449"/>
      <c r="I31" s="449"/>
      <c r="J31" s="449"/>
      <c r="K31" s="449"/>
      <c r="L31" s="449"/>
      <c r="M31" s="449"/>
      <c r="N31" s="450"/>
    </row>
    <row r="32" spans="1:14" ht="27" customHeight="1">
      <c r="A32" s="451"/>
      <c r="B32" s="449"/>
      <c r="C32" s="449"/>
      <c r="D32" s="449"/>
      <c r="E32" s="449"/>
      <c r="F32" s="449"/>
      <c r="G32" s="449"/>
      <c r="H32" s="449"/>
      <c r="I32" s="449"/>
      <c r="J32" s="449"/>
      <c r="K32" s="449"/>
      <c r="L32" s="449"/>
      <c r="M32" s="449"/>
      <c r="N32" s="450"/>
    </row>
    <row r="33" spans="1:14" ht="27" customHeight="1">
      <c r="A33" s="451"/>
      <c r="B33" s="449"/>
      <c r="C33" s="449"/>
      <c r="D33" s="449"/>
      <c r="E33" s="449"/>
      <c r="F33" s="449"/>
      <c r="G33" s="449"/>
      <c r="H33" s="449"/>
      <c r="I33" s="449"/>
      <c r="J33" s="449"/>
      <c r="K33" s="449"/>
      <c r="L33" s="449"/>
      <c r="M33" s="449"/>
      <c r="N33" s="450"/>
    </row>
    <row r="34" spans="1:14" ht="27" customHeight="1">
      <c r="A34" s="451"/>
      <c r="B34" s="449"/>
      <c r="C34" s="449"/>
      <c r="D34" s="449"/>
      <c r="E34" s="449"/>
      <c r="F34" s="449"/>
      <c r="G34" s="449"/>
      <c r="H34" s="449"/>
      <c r="I34" s="449"/>
      <c r="J34" s="449"/>
      <c r="K34" s="449"/>
      <c r="L34" s="449"/>
      <c r="M34" s="449"/>
      <c r="N34" s="450"/>
    </row>
    <row r="35" spans="1:14" ht="27" customHeight="1" thickBot="1">
      <c r="A35" s="459"/>
      <c r="B35" s="457"/>
      <c r="C35" s="457"/>
      <c r="D35" s="457"/>
      <c r="E35" s="457"/>
      <c r="F35" s="457"/>
      <c r="G35" s="457"/>
      <c r="H35" s="457"/>
      <c r="I35" s="457"/>
      <c r="J35" s="457"/>
      <c r="K35" s="457"/>
      <c r="L35" s="457"/>
      <c r="M35" s="457"/>
      <c r="N35" s="458"/>
    </row>
    <row r="36" spans="1:14" ht="13.5" customHeight="1">
      <c r="A36" s="9"/>
      <c r="B36" s="9"/>
      <c r="C36" s="9"/>
      <c r="D36" s="9"/>
      <c r="E36" s="9"/>
      <c r="F36" s="9"/>
      <c r="G36" s="9"/>
      <c r="H36" s="9"/>
      <c r="I36" s="9"/>
      <c r="J36" s="9"/>
      <c r="K36" s="9"/>
      <c r="L36" s="9"/>
      <c r="M36" s="9"/>
      <c r="N36" s="9"/>
    </row>
    <row r="37" ht="13.5">
      <c r="N37" s="2" t="s">
        <v>28</v>
      </c>
    </row>
  </sheetData>
  <sheetProtection/>
  <mergeCells count="55">
    <mergeCell ref="A35:D35"/>
    <mergeCell ref="A28:D28"/>
    <mergeCell ref="A29:D29"/>
    <mergeCell ref="A30:D30"/>
    <mergeCell ref="A31:D31"/>
    <mergeCell ref="A33:D33"/>
    <mergeCell ref="A34:D34"/>
    <mergeCell ref="A18:D18"/>
    <mergeCell ref="A19:D19"/>
    <mergeCell ref="E34:N34"/>
    <mergeCell ref="E33:N33"/>
    <mergeCell ref="A32:D32"/>
    <mergeCell ref="E32:N32"/>
    <mergeCell ref="E30:N30"/>
    <mergeCell ref="E31:N31"/>
    <mergeCell ref="A21:D21"/>
    <mergeCell ref="A23:D23"/>
    <mergeCell ref="L2:N2"/>
    <mergeCell ref="A14:D14"/>
    <mergeCell ref="E14:N14"/>
    <mergeCell ref="A17:D17"/>
    <mergeCell ref="E17:N17"/>
    <mergeCell ref="C8:E8"/>
    <mergeCell ref="B7:N7"/>
    <mergeCell ref="A4:N4"/>
    <mergeCell ref="A5:N5"/>
    <mergeCell ref="A8:B8"/>
    <mergeCell ref="E29:N29"/>
    <mergeCell ref="A10:D10"/>
    <mergeCell ref="E10:N10"/>
    <mergeCell ref="A20:D20"/>
    <mergeCell ref="A22:D22"/>
    <mergeCell ref="E18:N18"/>
    <mergeCell ref="A16:D16"/>
    <mergeCell ref="A15:D15"/>
    <mergeCell ref="A13:D13"/>
    <mergeCell ref="A12:N12"/>
    <mergeCell ref="E35:N35"/>
    <mergeCell ref="E16:N16"/>
    <mergeCell ref="E13:N13"/>
    <mergeCell ref="E21:N21"/>
    <mergeCell ref="E19:N19"/>
    <mergeCell ref="E15:N15"/>
    <mergeCell ref="E22:N22"/>
    <mergeCell ref="E23:N23"/>
    <mergeCell ref="E24:N24"/>
    <mergeCell ref="E20:N20"/>
    <mergeCell ref="A24:D24"/>
    <mergeCell ref="E28:N28"/>
    <mergeCell ref="E25:N25"/>
    <mergeCell ref="E26:N26"/>
    <mergeCell ref="E27:N27"/>
    <mergeCell ref="A27:D27"/>
    <mergeCell ref="A25:D25"/>
    <mergeCell ref="A26:D26"/>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2.xml><?xml version="1.0" encoding="utf-8"?>
<worksheet xmlns="http://schemas.openxmlformats.org/spreadsheetml/2006/main" xmlns:r="http://schemas.openxmlformats.org/officeDocument/2006/relationships">
  <dimension ref="B2:D28"/>
  <sheetViews>
    <sheetView zoomScalePageLayoutView="0" workbookViewId="0" topLeftCell="A1">
      <selection activeCell="A1" sqref="A1"/>
    </sheetView>
  </sheetViews>
  <sheetFormatPr defaultColWidth="9.00390625" defaultRowHeight="13.5"/>
  <cols>
    <col min="2" max="2" width="6.625" style="0" customWidth="1"/>
    <col min="3" max="3" width="6.25390625" style="0" customWidth="1"/>
    <col min="4" max="4" width="62.625" style="0" customWidth="1"/>
  </cols>
  <sheetData>
    <row r="1" ht="93.75" customHeight="1"/>
    <row r="2" spans="2:4" ht="28.5">
      <c r="B2" s="259" t="s">
        <v>135</v>
      </c>
      <c r="C2" s="259"/>
      <c r="D2" s="259"/>
    </row>
    <row r="3" spans="2:4" ht="15.75" customHeight="1">
      <c r="B3" s="92"/>
      <c r="C3" s="92"/>
      <c r="D3" s="92"/>
    </row>
    <row r="4" spans="2:4" ht="28.5">
      <c r="B4" s="259" t="s">
        <v>137</v>
      </c>
      <c r="C4" s="259"/>
      <c r="D4" s="259"/>
    </row>
    <row r="5" spans="2:4" ht="13.5" customHeight="1">
      <c r="B5" s="92"/>
      <c r="C5" s="92"/>
      <c r="D5" s="92"/>
    </row>
    <row r="6" spans="2:4" ht="28.5">
      <c r="B6" s="261">
        <f>IF(OR('入力シート'!C51="適用",'入力シート'!C52="適用"),"『地域貢献評価型』","")</f>
      </c>
      <c r="C6" s="261"/>
      <c r="D6" s="261"/>
    </row>
    <row r="7" spans="2:4" ht="28.5">
      <c r="B7" s="261">
        <f>IF('入力シート'!C49="適用","『市内企業活用評価型』","")</f>
      </c>
      <c r="C7" s="261"/>
      <c r="D7" s="261"/>
    </row>
    <row r="8" spans="2:4" ht="28.5">
      <c r="B8" s="261">
        <f>IF('入力シート'!C44="適用","『若手技術者活用評価型』","")</f>
      </c>
      <c r="C8" s="261"/>
      <c r="D8" s="261"/>
    </row>
    <row r="10" spans="2:4" ht="43.5" customHeight="1">
      <c r="B10" s="93"/>
      <c r="C10" s="93"/>
      <c r="D10" s="93"/>
    </row>
    <row r="11" spans="2:4" ht="73.5" customHeight="1">
      <c r="B11" s="94" t="s">
        <v>3</v>
      </c>
      <c r="C11" s="94"/>
      <c r="D11" s="95" t="str">
        <f>'入力シート'!E19</f>
        <v>金沢シーサイドライン延伸工事（その４）</v>
      </c>
    </row>
    <row r="12" spans="2:4" ht="118.5" customHeight="1">
      <c r="B12" s="93"/>
      <c r="C12" s="93"/>
      <c r="D12" s="93"/>
    </row>
    <row r="13" spans="2:4" ht="28.5">
      <c r="B13" s="259" t="s">
        <v>136</v>
      </c>
      <c r="C13" s="259"/>
      <c r="D13" s="259"/>
    </row>
    <row r="14" spans="2:4" ht="13.5">
      <c r="B14" s="260" t="s">
        <v>342</v>
      </c>
      <c r="C14" s="260"/>
      <c r="D14" s="260"/>
    </row>
    <row r="15" spans="2:4" ht="16.5" customHeight="1">
      <c r="B15" s="93"/>
      <c r="C15" s="93"/>
      <c r="D15" s="93"/>
    </row>
    <row r="16" spans="2:4" ht="13.5">
      <c r="B16" s="1" t="s">
        <v>146</v>
      </c>
      <c r="C16" s="1"/>
      <c r="D16" s="1"/>
    </row>
    <row r="17" spans="2:4" ht="13.5">
      <c r="B17" s="1"/>
      <c r="C17" s="1" t="str">
        <f>'入力シート'!E20</f>
        <v>道路局建設課</v>
      </c>
      <c r="D17" s="1"/>
    </row>
    <row r="18" spans="2:4" ht="13.5">
      <c r="B18" s="1"/>
      <c r="C18" s="1" t="str">
        <f>'入力シート'!E21</f>
        <v>横浜市中区港町１－１</v>
      </c>
      <c r="D18" s="1"/>
    </row>
    <row r="19" spans="2:4" ht="13.5">
      <c r="B19" s="1"/>
      <c r="C19" s="1" t="str">
        <f>"ＴＥＬ　　"&amp;'入力シート'!E22&amp;"　　　　　　　　　ＦＡＸ　　"&amp;'入力シート'!E23</f>
        <v>ＴＥＬ　　671-3529　　　　　　　　　ＦＡＸ　　663-8993</v>
      </c>
      <c r="D19" s="1"/>
    </row>
    <row r="21" spans="2:4" ht="13.5">
      <c r="B21" s="1" t="s">
        <v>144</v>
      </c>
      <c r="C21" s="1"/>
      <c r="D21" s="1"/>
    </row>
    <row r="22" spans="2:4" ht="6" customHeight="1">
      <c r="B22" s="1"/>
      <c r="C22" s="1"/>
      <c r="D22" s="1"/>
    </row>
    <row r="23" spans="2:4" ht="13.5">
      <c r="B23" s="1"/>
      <c r="C23" s="258">
        <f>'入力シート'!E24</f>
        <v>42163</v>
      </c>
      <c r="D23" s="258"/>
    </row>
    <row r="24" spans="2:4" ht="5.25" customHeight="1">
      <c r="B24" s="1"/>
      <c r="C24" s="102"/>
      <c r="D24" s="102"/>
    </row>
    <row r="25" spans="2:4" ht="13.5">
      <c r="B25" s="1" t="s">
        <v>145</v>
      </c>
      <c r="C25" s="1"/>
      <c r="D25" s="1"/>
    </row>
    <row r="27" spans="2:4" ht="13.5">
      <c r="B27" s="18"/>
      <c r="C27" s="18"/>
      <c r="D27" s="18"/>
    </row>
    <row r="28" spans="2:4" ht="13.5">
      <c r="B28" s="18"/>
      <c r="C28" s="18"/>
      <c r="D28" s="18"/>
    </row>
  </sheetData>
  <sheetProtection password="E7B6" sheet="1" formatCells="0" formatRows="0" insertRows="0"/>
  <mergeCells count="8">
    <mergeCell ref="C23:D23"/>
    <mergeCell ref="B2:D2"/>
    <mergeCell ref="B4:D4"/>
    <mergeCell ref="B13:D13"/>
    <mergeCell ref="B14:D14"/>
    <mergeCell ref="B6:D6"/>
    <mergeCell ref="B7:D7"/>
    <mergeCell ref="B8:D8"/>
  </mergeCells>
  <printOptions/>
  <pageMargins left="0.57" right="0.4" top="0.984" bottom="0.984" header="0.512" footer="0.512"/>
  <pageSetup horizontalDpi="600" verticalDpi="600" orientation="portrait" paperSize="9" scale="98" r:id="rId1"/>
</worksheet>
</file>

<file path=xl/worksheets/sheet3.xml><?xml version="1.0" encoding="utf-8"?>
<worksheet xmlns="http://schemas.openxmlformats.org/spreadsheetml/2006/main" xmlns:r="http://schemas.openxmlformats.org/officeDocument/2006/relationships">
  <dimension ref="A1:K171"/>
  <sheetViews>
    <sheetView view="pageBreakPreview" zoomScale="115" zoomScaleNormal="90" zoomScaleSheetLayoutView="115" zoomScalePageLayoutView="0" workbookViewId="0" topLeftCell="A157">
      <selection activeCell="A1" sqref="A1"/>
    </sheetView>
  </sheetViews>
  <sheetFormatPr defaultColWidth="9.00390625" defaultRowHeight="13.5"/>
  <cols>
    <col min="1" max="1" width="2.875" style="1" customWidth="1"/>
    <col min="2" max="2" width="3.125" style="1" customWidth="1"/>
    <col min="3" max="3" width="2.625" style="1" customWidth="1"/>
    <col min="4" max="4" width="5.00390625" style="1" customWidth="1"/>
    <col min="5" max="5" width="6.375" style="1" customWidth="1"/>
    <col min="6" max="6" width="27.75390625" style="15" customWidth="1"/>
    <col min="7" max="7" width="19.625" style="15" customWidth="1"/>
    <col min="8" max="8" width="20.875" style="15" customWidth="1"/>
    <col min="9" max="9" width="11.125" style="15" customWidth="1"/>
    <col min="10" max="10" width="4.75390625" style="1" customWidth="1"/>
    <col min="11" max="16384" width="9.00390625" style="1" customWidth="1"/>
  </cols>
  <sheetData>
    <row r="1" ht="14.25" customHeight="1">
      <c r="A1" s="1" t="s">
        <v>167</v>
      </c>
    </row>
    <row r="2" ht="14.25" customHeight="1"/>
    <row r="3" spans="1:10" ht="14.25" customHeight="1">
      <c r="A3" s="276" t="s">
        <v>168</v>
      </c>
      <c r="B3" s="276"/>
      <c r="C3" s="276"/>
      <c r="D3" s="276"/>
      <c r="E3" s="276"/>
      <c r="F3" s="276"/>
      <c r="G3" s="276"/>
      <c r="H3" s="276"/>
      <c r="I3" s="276"/>
      <c r="J3" s="276"/>
    </row>
    <row r="4" spans="1:10" ht="14.25" customHeight="1">
      <c r="A4" s="13"/>
      <c r="B4" s="131" t="s">
        <v>169</v>
      </c>
      <c r="C4" s="263" t="s">
        <v>316</v>
      </c>
      <c r="D4" s="263"/>
      <c r="E4" s="263"/>
      <c r="F4" s="277" t="str">
        <f>'入力シート'!E19</f>
        <v>金沢シーサイドライン延伸工事（その４）</v>
      </c>
      <c r="G4" s="277"/>
      <c r="H4" s="277"/>
      <c r="I4" s="277"/>
      <c r="J4" s="277"/>
    </row>
    <row r="5" spans="1:10" ht="14.25" customHeight="1">
      <c r="A5" s="13"/>
      <c r="B5" s="131" t="s">
        <v>170</v>
      </c>
      <c r="C5" s="263" t="s">
        <v>317</v>
      </c>
      <c r="D5" s="263"/>
      <c r="E5" s="263"/>
      <c r="F5" s="263"/>
      <c r="G5" s="263"/>
      <c r="H5" s="263"/>
      <c r="I5" s="263"/>
      <c r="J5" s="263"/>
    </row>
    <row r="6" spans="1:10" ht="14.25" customHeight="1">
      <c r="A6" s="13"/>
      <c r="B6" s="13"/>
      <c r="C6" s="263" t="s">
        <v>171</v>
      </c>
      <c r="D6" s="263"/>
      <c r="E6" s="263"/>
      <c r="F6" s="263"/>
      <c r="G6" s="263"/>
      <c r="H6" s="263"/>
      <c r="I6" s="263"/>
      <c r="J6" s="263"/>
    </row>
    <row r="7" spans="1:10" ht="14.25" customHeight="1">
      <c r="A7" s="13"/>
      <c r="B7" s="13"/>
      <c r="C7" s="263"/>
      <c r="D7" s="263"/>
      <c r="E7" s="263"/>
      <c r="F7" s="263"/>
      <c r="G7" s="263"/>
      <c r="H7" s="263"/>
      <c r="I7" s="263"/>
      <c r="J7" s="263"/>
    </row>
    <row r="8" spans="1:10" ht="14.25" customHeight="1">
      <c r="A8" s="13"/>
      <c r="B8" s="278">
        <f>IF(AND('実施要領書(表紙)'!B6="",'実施要領書(表紙)'!B7="",'実施要領書(表紙)'!B8=""),"","(3)　　　本工事は"&amp;'実施要領書(表紙)'!B6&amp;'実施要領書(表紙)'!B7&amp;'実施要領書(表紙)'!B8&amp;"を適用します。")</f>
      </c>
      <c r="C8" s="278"/>
      <c r="D8" s="278"/>
      <c r="E8" s="278"/>
      <c r="F8" s="278"/>
      <c r="G8" s="278"/>
      <c r="H8" s="278"/>
      <c r="I8" s="278"/>
      <c r="J8" s="278"/>
    </row>
    <row r="9" spans="1:5" ht="14.25" customHeight="1">
      <c r="A9" s="13"/>
      <c r="B9" s="13"/>
      <c r="C9" s="13"/>
      <c r="D9" s="13"/>
      <c r="E9" s="13"/>
    </row>
    <row r="10" spans="1:10" ht="14.25" customHeight="1">
      <c r="A10" s="263" t="s">
        <v>172</v>
      </c>
      <c r="B10" s="263"/>
      <c r="C10" s="263"/>
      <c r="D10" s="263"/>
      <c r="E10" s="263"/>
      <c r="F10" s="263"/>
      <c r="G10" s="263"/>
      <c r="H10" s="263"/>
      <c r="I10" s="263"/>
      <c r="J10" s="263"/>
    </row>
    <row r="11" spans="1:10" ht="14.25" customHeight="1">
      <c r="A11" s="18"/>
      <c r="B11" s="263" t="s">
        <v>173</v>
      </c>
      <c r="C11" s="263"/>
      <c r="D11" s="263"/>
      <c r="E11" s="263"/>
      <c r="F11" s="263"/>
      <c r="G11" s="263"/>
      <c r="H11" s="263"/>
      <c r="I11" s="263"/>
      <c r="J11" s="263"/>
    </row>
    <row r="12" spans="1:10" ht="14.25" customHeight="1">
      <c r="A12" s="18"/>
      <c r="B12" s="263"/>
      <c r="C12" s="263"/>
      <c r="D12" s="263"/>
      <c r="E12" s="263"/>
      <c r="F12" s="263"/>
      <c r="G12" s="263"/>
      <c r="H12" s="263"/>
      <c r="I12" s="263"/>
      <c r="J12" s="263"/>
    </row>
    <row r="13" spans="1:10" ht="14.25" customHeight="1">
      <c r="A13" s="13"/>
      <c r="B13" s="13"/>
      <c r="C13" s="13"/>
      <c r="D13" s="13"/>
      <c r="E13" s="13"/>
      <c r="F13" s="14"/>
      <c r="G13" s="14"/>
      <c r="H13" s="14"/>
      <c r="I13" s="14"/>
      <c r="J13" s="13"/>
    </row>
    <row r="14" spans="1:10" ht="14.25" customHeight="1">
      <c r="A14" s="279" t="s">
        <v>174</v>
      </c>
      <c r="B14" s="279"/>
      <c r="C14" s="279"/>
      <c r="D14" s="279"/>
      <c r="E14" s="279"/>
      <c r="F14" s="279"/>
      <c r="G14" s="279"/>
      <c r="H14" s="279"/>
      <c r="I14" s="279"/>
      <c r="J14" s="279"/>
    </row>
    <row r="15" spans="2:11" ht="14.25" customHeight="1">
      <c r="B15" s="279" t="s">
        <v>175</v>
      </c>
      <c r="C15" s="279"/>
      <c r="D15" s="279"/>
      <c r="E15" s="279"/>
      <c r="F15" s="279"/>
      <c r="G15" s="279"/>
      <c r="H15" s="279"/>
      <c r="I15" s="279"/>
      <c r="J15" s="279"/>
      <c r="K15" s="133"/>
    </row>
    <row r="16" spans="4:9" ht="14.25" customHeight="1">
      <c r="D16" s="280" t="s">
        <v>117</v>
      </c>
      <c r="E16" s="280"/>
      <c r="F16" s="280"/>
      <c r="G16" s="280"/>
      <c r="H16" s="134" t="s">
        <v>118</v>
      </c>
      <c r="I16" s="134" t="s">
        <v>176</v>
      </c>
    </row>
    <row r="17" spans="4:9" ht="14.25" customHeight="1">
      <c r="D17" s="272" t="s">
        <v>177</v>
      </c>
      <c r="E17" s="272"/>
      <c r="F17" s="272"/>
      <c r="G17" s="272"/>
      <c r="H17" s="19">
        <f>'入力シート'!E24</f>
        <v>42163</v>
      </c>
      <c r="I17" s="135" t="s">
        <v>178</v>
      </c>
    </row>
    <row r="18" spans="4:9" ht="14.25" customHeight="1">
      <c r="D18" s="272" t="s">
        <v>119</v>
      </c>
      <c r="E18" s="272"/>
      <c r="F18" s="272"/>
      <c r="G18" s="272"/>
      <c r="H18" s="19">
        <f>'入力シート'!E25</f>
        <v>42167</v>
      </c>
      <c r="I18" s="135"/>
    </row>
    <row r="19" spans="4:9" ht="14.25" customHeight="1">
      <c r="D19" s="272" t="s">
        <v>120</v>
      </c>
      <c r="E19" s="272"/>
      <c r="F19" s="272"/>
      <c r="G19" s="272"/>
      <c r="H19" s="20">
        <f>'入力シート'!E26</f>
        <v>42177</v>
      </c>
      <c r="I19" s="136"/>
    </row>
    <row r="20" spans="4:9" ht="14.25" customHeight="1">
      <c r="D20" s="272"/>
      <c r="E20" s="272"/>
      <c r="F20" s="272"/>
      <c r="G20" s="272"/>
      <c r="H20" s="21">
        <f>'入力シート'!E27</f>
        <v>42179</v>
      </c>
      <c r="I20" s="137"/>
    </row>
    <row r="21" spans="4:9" ht="14.25" customHeight="1">
      <c r="D21" s="272" t="s">
        <v>179</v>
      </c>
      <c r="E21" s="272"/>
      <c r="F21" s="272"/>
      <c r="G21" s="272"/>
      <c r="H21" s="22">
        <f>'入力シート'!E29</f>
        <v>42208</v>
      </c>
      <c r="I21" s="138" t="s">
        <v>180</v>
      </c>
    </row>
    <row r="22" ht="14.25" customHeight="1"/>
    <row r="23" spans="2:9" ht="14.25" customHeight="1">
      <c r="B23" s="1" t="s">
        <v>181</v>
      </c>
      <c r="D23" s="262" t="s">
        <v>182</v>
      </c>
      <c r="E23" s="273"/>
      <c r="F23" s="273"/>
      <c r="G23" s="273"/>
      <c r="H23" s="273"/>
      <c r="I23" s="273"/>
    </row>
    <row r="24" spans="4:9" ht="14.25" customHeight="1">
      <c r="D24" s="273"/>
      <c r="E24" s="273"/>
      <c r="F24" s="273"/>
      <c r="G24" s="273"/>
      <c r="H24" s="273"/>
      <c r="I24" s="273"/>
    </row>
    <row r="25" spans="4:9" ht="14.25" customHeight="1">
      <c r="D25" s="273"/>
      <c r="E25" s="273"/>
      <c r="F25" s="273"/>
      <c r="G25" s="273"/>
      <c r="H25" s="273"/>
      <c r="I25" s="273"/>
    </row>
    <row r="26" spans="4:9" ht="14.25" customHeight="1">
      <c r="D26" s="273"/>
      <c r="E26" s="273"/>
      <c r="F26" s="273"/>
      <c r="G26" s="273"/>
      <c r="H26" s="273"/>
      <c r="I26" s="273"/>
    </row>
    <row r="27" spans="4:9" ht="14.25" customHeight="1">
      <c r="D27" s="273"/>
      <c r="E27" s="273"/>
      <c r="F27" s="273"/>
      <c r="G27" s="273"/>
      <c r="H27" s="273"/>
      <c r="I27" s="273"/>
    </row>
    <row r="28" spans="4:9" ht="14.25" customHeight="1">
      <c r="D28" s="273"/>
      <c r="E28" s="273"/>
      <c r="F28" s="273"/>
      <c r="G28" s="273"/>
      <c r="H28" s="273"/>
      <c r="I28" s="273"/>
    </row>
    <row r="29" spans="2:9" ht="14.25" customHeight="1">
      <c r="B29" s="1" t="s">
        <v>183</v>
      </c>
      <c r="D29" s="262" t="s">
        <v>184</v>
      </c>
      <c r="E29" s="273"/>
      <c r="F29" s="273"/>
      <c r="G29" s="273"/>
      <c r="H29" s="273"/>
      <c r="I29" s="273"/>
    </row>
    <row r="30" spans="4:9" ht="14.25" customHeight="1">
      <c r="D30" s="273"/>
      <c r="E30" s="273"/>
      <c r="F30" s="273"/>
      <c r="G30" s="273"/>
      <c r="H30" s="273"/>
      <c r="I30" s="273"/>
    </row>
    <row r="31" spans="1:10" s="15" customFormat="1" ht="14.25" customHeight="1">
      <c r="A31" s="14"/>
      <c r="B31" s="14"/>
      <c r="C31" s="14"/>
      <c r="D31" s="14"/>
      <c r="E31" s="14"/>
      <c r="F31" s="14"/>
      <c r="G31" s="14"/>
      <c r="H31" s="14"/>
      <c r="I31" s="14"/>
      <c r="J31" s="14"/>
    </row>
    <row r="32" spans="1:10" ht="14.25" customHeight="1">
      <c r="A32" s="263" t="s">
        <v>185</v>
      </c>
      <c r="B32" s="263"/>
      <c r="C32" s="263"/>
      <c r="D32" s="263"/>
      <c r="E32" s="263"/>
      <c r="F32" s="263"/>
      <c r="G32" s="263"/>
      <c r="H32" s="263"/>
      <c r="I32" s="263"/>
      <c r="J32" s="263"/>
    </row>
    <row r="33" spans="1:10" ht="14.25" customHeight="1">
      <c r="A33" s="18"/>
      <c r="B33" s="263" t="s">
        <v>186</v>
      </c>
      <c r="C33" s="263"/>
      <c r="D33" s="263"/>
      <c r="E33" s="263"/>
      <c r="F33" s="263"/>
      <c r="G33" s="263"/>
      <c r="H33" s="263"/>
      <c r="I33" s="263"/>
      <c r="J33" s="263"/>
    </row>
    <row r="34" spans="1:10" ht="14.25" customHeight="1">
      <c r="A34" s="18"/>
      <c r="B34" s="132"/>
      <c r="C34" s="132"/>
      <c r="D34" s="132"/>
      <c r="E34" s="132"/>
      <c r="F34" s="132"/>
      <c r="G34" s="132"/>
      <c r="H34" s="132"/>
      <c r="I34" s="132"/>
      <c r="J34" s="132"/>
    </row>
    <row r="35" spans="4:10" s="17" customFormat="1" ht="14.25" customHeight="1">
      <c r="D35" s="274" t="s">
        <v>128</v>
      </c>
      <c r="E35" s="274"/>
      <c r="F35" s="274"/>
      <c r="G35" s="275" t="s">
        <v>127</v>
      </c>
      <c r="H35" s="275"/>
      <c r="I35" s="275"/>
      <c r="J35" s="16"/>
    </row>
    <row r="36" spans="1:10" ht="28.5" customHeight="1">
      <c r="A36" s="13"/>
      <c r="B36" s="13"/>
      <c r="C36" s="13"/>
      <c r="D36" s="269" t="s">
        <v>187</v>
      </c>
      <c r="E36" s="269"/>
      <c r="F36" s="269"/>
      <c r="G36" s="270" t="str">
        <f>IF('入力シート'!C32="適用",'入力シート'!E32,"今回工事ではこの項目を適用しません。")</f>
        <v>今回工事ではこの項目を適用しません。</v>
      </c>
      <c r="H36" s="270"/>
      <c r="I36" s="270"/>
      <c r="J36" s="16"/>
    </row>
    <row r="37" spans="1:10" ht="28.5" customHeight="1">
      <c r="A37" s="13"/>
      <c r="B37" s="13"/>
      <c r="C37" s="13"/>
      <c r="D37" s="269" t="s">
        <v>188</v>
      </c>
      <c r="E37" s="269"/>
      <c r="F37" s="269"/>
      <c r="G37" s="270" t="str">
        <f>IF('入力シート'!C33="適用",'入力シート'!E33,"今回工事ではこの項目を適用しません。")</f>
        <v>場所打ち杭築造時の掘削および材料の管理に関すること</v>
      </c>
      <c r="H37" s="270"/>
      <c r="I37" s="270"/>
      <c r="J37" s="16"/>
    </row>
    <row r="38" spans="1:10" ht="28.5" customHeight="1">
      <c r="A38" s="13"/>
      <c r="B38" s="13"/>
      <c r="C38" s="13"/>
      <c r="D38" s="269" t="s">
        <v>189</v>
      </c>
      <c r="E38" s="269"/>
      <c r="F38" s="269"/>
      <c r="G38" s="270" t="str">
        <f>IF('入力シート'!C34="適用",'入力シート'!E34,"今回工事ではこの項目を適用しません。")</f>
        <v>今回工事ではこの項目を適用しません。</v>
      </c>
      <c r="H38" s="270"/>
      <c r="I38" s="270"/>
      <c r="J38" s="16"/>
    </row>
    <row r="39" spans="1:10" ht="28.5" customHeight="1">
      <c r="A39" s="13"/>
      <c r="B39" s="13"/>
      <c r="C39" s="13"/>
      <c r="D39" s="269" t="s">
        <v>190</v>
      </c>
      <c r="E39" s="269"/>
      <c r="F39" s="269"/>
      <c r="G39" s="270" t="str">
        <f>IF('入力シート'!C35="適用",'入力シート'!E35,"今回工事ではこの項目を適用しません。")</f>
        <v>周辺地権者を含む現場周辺利用者、搬入出、周辺環境および競合工事との調整に関すること</v>
      </c>
      <c r="H39" s="270"/>
      <c r="I39" s="270"/>
      <c r="J39" s="16"/>
    </row>
    <row r="40" spans="1:10" ht="28.5" customHeight="1">
      <c r="A40" s="13"/>
      <c r="B40" s="13"/>
      <c r="C40" s="13"/>
      <c r="D40" s="269" t="s">
        <v>191</v>
      </c>
      <c r="E40" s="269"/>
      <c r="F40" s="269"/>
      <c r="G40" s="270" t="str">
        <f>IF('入力シート'!C36="適用",'入力シート'!E36,"今回工事ではこの項目を適用しません。")</f>
        <v>今回工事ではこの項目を適用しません。</v>
      </c>
      <c r="H40" s="270"/>
      <c r="I40" s="270"/>
      <c r="J40" s="16"/>
    </row>
    <row r="41" spans="1:10" ht="28.5" customHeight="1">
      <c r="A41" s="13"/>
      <c r="B41" s="13"/>
      <c r="C41" s="13"/>
      <c r="D41" s="269" t="s">
        <v>192</v>
      </c>
      <c r="E41" s="269"/>
      <c r="F41" s="269"/>
      <c r="G41" s="270" t="str">
        <f>IF('入力シート'!C37="適用",'入力シート'!E37,"今回工事ではこの項目を適用しません。")</f>
        <v>今回工事ではこの項目を適用しません。</v>
      </c>
      <c r="H41" s="270"/>
      <c r="I41" s="270"/>
      <c r="J41" s="16"/>
    </row>
    <row r="42" spans="1:10" ht="28.5" customHeight="1">
      <c r="A42" s="13"/>
      <c r="B42" s="13"/>
      <c r="C42" s="13"/>
      <c r="D42" s="269" t="s">
        <v>193</v>
      </c>
      <c r="E42" s="269"/>
      <c r="F42" s="269"/>
      <c r="G42" s="270" t="str">
        <f>IF('入力シート'!C38="適用",'入力シート'!E38,"今回工事ではこの項目を適用しません。")</f>
        <v>φ3500mm以上かつ深さ15m以上の鋼製ケーシング式立坑を用いた土木構造物（仮設物でも可）の築造工事</v>
      </c>
      <c r="H42" s="270"/>
      <c r="I42" s="270"/>
      <c r="J42" s="16"/>
    </row>
    <row r="43" spans="1:10" ht="28.5" customHeight="1">
      <c r="A43" s="13"/>
      <c r="B43" s="13"/>
      <c r="C43" s="13"/>
      <c r="D43" s="269" t="s">
        <v>286</v>
      </c>
      <c r="E43" s="269"/>
      <c r="F43" s="269"/>
      <c r="G43" s="270" t="str">
        <f>IF('入力シート'!C39="適用",'入力シート'!E39,"今回工事ではこの項目を適用しません。")</f>
        <v>土木</v>
      </c>
      <c r="H43" s="270"/>
      <c r="I43" s="270"/>
      <c r="J43" s="16"/>
    </row>
    <row r="44" spans="1:10" ht="28.5" customHeight="1">
      <c r="A44" s="13"/>
      <c r="B44" s="13"/>
      <c r="C44" s="13"/>
      <c r="D44" s="269" t="s">
        <v>194</v>
      </c>
      <c r="E44" s="269"/>
      <c r="F44" s="269"/>
      <c r="G44" s="270" t="str">
        <f>IF('入力シート'!C40="適用",'入力シート'!E40,"今回工事ではこの項目を適用しません。")</f>
        <v>今回工事ではこの項目を適用しません。</v>
      </c>
      <c r="H44" s="270"/>
      <c r="I44" s="270"/>
      <c r="J44" s="16"/>
    </row>
    <row r="45" spans="1:10" ht="28.5" customHeight="1">
      <c r="A45" s="13"/>
      <c r="B45" s="13"/>
      <c r="C45" s="13"/>
      <c r="D45" s="269" t="s">
        <v>195</v>
      </c>
      <c r="E45" s="269"/>
      <c r="F45" s="269"/>
      <c r="G45" s="270" t="str">
        <f>IF('入力シート'!C41="適用",'入力シート'!E41,"今回工事ではこの項目を適用しません。")</f>
        <v>場所打ち杭</v>
      </c>
      <c r="H45" s="270"/>
      <c r="I45" s="270"/>
      <c r="J45" s="16"/>
    </row>
    <row r="46" spans="1:10" ht="28.5" customHeight="1">
      <c r="A46" s="13"/>
      <c r="B46" s="13"/>
      <c r="C46" s="13"/>
      <c r="D46" s="269" t="s">
        <v>196</v>
      </c>
      <c r="E46" s="269"/>
      <c r="F46" s="269"/>
      <c r="G46" s="270" t="str">
        <f>IF('入力シート'!C43="適用",'入力シート'!E43,"今回工事ではこの項目を適用しません。")</f>
        <v>今回工事ではこの項目を適用しません。</v>
      </c>
      <c r="H46" s="270"/>
      <c r="I46" s="270"/>
      <c r="J46" s="16"/>
    </row>
    <row r="47" spans="1:10" ht="28.5" customHeight="1">
      <c r="A47" s="13"/>
      <c r="B47" s="13"/>
      <c r="C47" s="13"/>
      <c r="D47" s="271" t="s">
        <v>306</v>
      </c>
      <c r="E47" s="271"/>
      <c r="F47" s="271"/>
      <c r="G47" s="270" t="str">
        <f>IF('入力シート'!C46="適用",'入力シート'!E46,"今回工事ではこの項目を適用しません。")</f>
        <v>今回工事ではこの項目を適用しません。</v>
      </c>
      <c r="H47" s="270"/>
      <c r="I47" s="270"/>
      <c r="J47" s="16"/>
    </row>
    <row r="48" spans="1:10" ht="15" customHeight="1">
      <c r="A48" s="13"/>
      <c r="B48" s="13"/>
      <c r="C48" s="13"/>
      <c r="D48" s="139" t="s">
        <v>197</v>
      </c>
      <c r="E48" s="266" t="s">
        <v>198</v>
      </c>
      <c r="F48" s="266"/>
      <c r="G48" s="266"/>
      <c r="H48" s="266"/>
      <c r="I48" s="266"/>
      <c r="J48" s="16"/>
    </row>
    <row r="49" spans="1:10" ht="15" customHeight="1">
      <c r="A49" s="13"/>
      <c r="B49" s="13"/>
      <c r="C49" s="13"/>
      <c r="D49" s="139"/>
      <c r="E49" s="267"/>
      <c r="F49" s="267"/>
      <c r="G49" s="267"/>
      <c r="H49" s="267"/>
      <c r="I49" s="267"/>
      <c r="J49" s="16"/>
    </row>
    <row r="50" spans="1:10" ht="15" customHeight="1">
      <c r="A50" s="13"/>
      <c r="B50" s="13"/>
      <c r="C50" s="13"/>
      <c r="E50" s="267"/>
      <c r="F50" s="267"/>
      <c r="G50" s="267"/>
      <c r="H50" s="267"/>
      <c r="I50" s="267"/>
      <c r="J50" s="16"/>
    </row>
    <row r="51" spans="1:10" ht="15" customHeight="1">
      <c r="A51" s="13"/>
      <c r="B51" s="13"/>
      <c r="C51" s="13"/>
      <c r="D51" s="139" t="s">
        <v>199</v>
      </c>
      <c r="E51" s="268" t="s">
        <v>200</v>
      </c>
      <c r="F51" s="268"/>
      <c r="G51" s="268"/>
      <c r="H51" s="268"/>
      <c r="I51" s="268"/>
      <c r="J51" s="16"/>
    </row>
    <row r="52" spans="1:10" ht="15" customHeight="1">
      <c r="A52" s="13"/>
      <c r="B52" s="13"/>
      <c r="C52" s="13"/>
      <c r="D52" s="139"/>
      <c r="E52" s="268"/>
      <c r="F52" s="268"/>
      <c r="G52" s="268"/>
      <c r="H52" s="268"/>
      <c r="I52" s="268"/>
      <c r="J52" s="16"/>
    </row>
    <row r="53" spans="1:10" ht="14.25" customHeight="1">
      <c r="A53" s="12"/>
      <c r="B53" s="12"/>
      <c r="C53" s="12"/>
      <c r="D53" s="12"/>
      <c r="E53" s="12"/>
      <c r="F53" s="140"/>
      <c r="G53" s="140"/>
      <c r="H53" s="140"/>
      <c r="I53" s="140"/>
      <c r="J53" s="12"/>
    </row>
    <row r="54" spans="1:10" ht="14.25" customHeight="1">
      <c r="A54" s="263" t="s">
        <v>201</v>
      </c>
      <c r="B54" s="263"/>
      <c r="C54" s="263"/>
      <c r="D54" s="263"/>
      <c r="E54" s="263"/>
      <c r="F54" s="263"/>
      <c r="G54" s="263"/>
      <c r="H54" s="263"/>
      <c r="I54" s="263"/>
      <c r="J54" s="263"/>
    </row>
    <row r="55" spans="1:10" ht="14.25" customHeight="1">
      <c r="A55" s="13"/>
      <c r="B55" s="141" t="s">
        <v>202</v>
      </c>
      <c r="C55" s="263" t="s">
        <v>203</v>
      </c>
      <c r="D55" s="263"/>
      <c r="E55" s="263"/>
      <c r="F55" s="263"/>
      <c r="G55" s="263"/>
      <c r="H55" s="263"/>
      <c r="I55" s="263"/>
      <c r="J55" s="263"/>
    </row>
    <row r="56" spans="1:10" ht="14.25" customHeight="1">
      <c r="A56" s="13"/>
      <c r="B56" s="2"/>
      <c r="C56" s="13"/>
      <c r="D56" s="263" t="s">
        <v>204</v>
      </c>
      <c r="E56" s="263"/>
      <c r="F56" s="263"/>
      <c r="G56" s="263"/>
      <c r="H56" s="263"/>
      <c r="I56" s="263"/>
      <c r="J56" s="263"/>
    </row>
    <row r="57" spans="1:10" ht="14.25" customHeight="1">
      <c r="A57" s="13"/>
      <c r="B57" s="141" t="s">
        <v>170</v>
      </c>
      <c r="C57" s="263" t="s">
        <v>318</v>
      </c>
      <c r="D57" s="263"/>
      <c r="E57" s="263"/>
      <c r="F57" s="263"/>
      <c r="G57" s="263"/>
      <c r="H57" s="263"/>
      <c r="I57" s="263"/>
      <c r="J57" s="263"/>
    </row>
    <row r="58" spans="1:10" ht="14.25" customHeight="1">
      <c r="A58" s="132"/>
      <c r="B58" s="2"/>
      <c r="C58" s="263" t="s">
        <v>205</v>
      </c>
      <c r="D58" s="263"/>
      <c r="E58" s="263"/>
      <c r="F58" s="263"/>
      <c r="G58" s="263"/>
      <c r="H58" s="263"/>
      <c r="I58" s="263"/>
      <c r="J58" s="263"/>
    </row>
    <row r="59" spans="1:10" ht="14.25" customHeight="1">
      <c r="A59" s="132"/>
      <c r="B59" s="2"/>
      <c r="C59" s="263"/>
      <c r="D59" s="263"/>
      <c r="E59" s="263"/>
      <c r="F59" s="263"/>
      <c r="G59" s="263"/>
      <c r="H59" s="263"/>
      <c r="I59" s="263"/>
      <c r="J59" s="263"/>
    </row>
    <row r="60" spans="1:10" ht="14.25" customHeight="1">
      <c r="A60" s="132"/>
      <c r="B60" s="2"/>
      <c r="C60" s="263"/>
      <c r="D60" s="263"/>
      <c r="E60" s="263"/>
      <c r="F60" s="263"/>
      <c r="G60" s="263"/>
      <c r="H60" s="263"/>
      <c r="I60" s="263"/>
      <c r="J60" s="263"/>
    </row>
    <row r="61" spans="1:10" ht="14.25" customHeight="1">
      <c r="A61" s="132"/>
      <c r="B61" s="142"/>
      <c r="C61" s="263"/>
      <c r="D61" s="263"/>
      <c r="E61" s="263"/>
      <c r="F61" s="263"/>
      <c r="G61" s="263"/>
      <c r="H61" s="263"/>
      <c r="I61" s="263"/>
      <c r="J61" s="263"/>
    </row>
    <row r="62" spans="1:10" ht="14.25" customHeight="1">
      <c r="A62" s="13"/>
      <c r="B62" s="141" t="s">
        <v>206</v>
      </c>
      <c r="C62" s="263" t="s">
        <v>319</v>
      </c>
      <c r="D62" s="263"/>
      <c r="E62" s="263"/>
      <c r="F62" s="263"/>
      <c r="G62" s="263"/>
      <c r="H62" s="263"/>
      <c r="I62" s="263"/>
      <c r="J62" s="263"/>
    </row>
    <row r="63" spans="1:10" ht="14.25" customHeight="1">
      <c r="A63" s="132"/>
      <c r="B63" s="2"/>
      <c r="C63" s="132"/>
      <c r="D63" s="263" t="s">
        <v>207</v>
      </c>
      <c r="E63" s="263"/>
      <c r="F63" s="263"/>
      <c r="G63" s="263"/>
      <c r="H63" s="263"/>
      <c r="I63" s="263"/>
      <c r="J63" s="263"/>
    </row>
    <row r="64" spans="1:10" ht="14.25" customHeight="1">
      <c r="A64" s="132"/>
      <c r="B64" s="2"/>
      <c r="C64" s="132"/>
      <c r="D64" s="263"/>
      <c r="E64" s="263"/>
      <c r="F64" s="263"/>
      <c r="G64" s="263"/>
      <c r="H64" s="263"/>
      <c r="I64" s="263"/>
      <c r="J64" s="263"/>
    </row>
    <row r="65" spans="1:10" ht="14.25" customHeight="1">
      <c r="A65" s="132"/>
      <c r="B65" s="142"/>
      <c r="C65" s="132"/>
      <c r="D65" s="263"/>
      <c r="E65" s="263"/>
      <c r="F65" s="263"/>
      <c r="G65" s="263"/>
      <c r="H65" s="263"/>
      <c r="I65" s="263"/>
      <c r="J65" s="263"/>
    </row>
    <row r="66" spans="1:10" ht="14.25" customHeight="1">
      <c r="A66" s="13"/>
      <c r="B66" s="141" t="s">
        <v>208</v>
      </c>
      <c r="C66" s="263" t="s">
        <v>320</v>
      </c>
      <c r="D66" s="263"/>
      <c r="E66" s="263"/>
      <c r="F66" s="263"/>
      <c r="G66" s="263"/>
      <c r="H66" s="263"/>
      <c r="I66" s="263"/>
      <c r="J66" s="263"/>
    </row>
    <row r="67" spans="1:10" ht="14.25" customHeight="1">
      <c r="A67" s="132"/>
      <c r="B67" s="2"/>
      <c r="C67" s="262" t="s">
        <v>209</v>
      </c>
      <c r="D67" s="262"/>
      <c r="E67" s="262"/>
      <c r="F67" s="262"/>
      <c r="G67" s="262"/>
      <c r="H67" s="262"/>
      <c r="I67" s="262"/>
      <c r="J67" s="262"/>
    </row>
    <row r="68" spans="1:10" ht="14.25" customHeight="1">
      <c r="A68" s="132"/>
      <c r="B68" s="142"/>
      <c r="C68" s="262"/>
      <c r="D68" s="262"/>
      <c r="E68" s="262"/>
      <c r="F68" s="262"/>
      <c r="G68" s="262"/>
      <c r="H68" s="262"/>
      <c r="I68" s="262"/>
      <c r="J68" s="262"/>
    </row>
    <row r="69" spans="1:10" ht="14.25" customHeight="1">
      <c r="A69" s="132"/>
      <c r="B69" s="142"/>
      <c r="C69" s="262"/>
      <c r="D69" s="262"/>
      <c r="E69" s="262"/>
      <c r="F69" s="262"/>
      <c r="G69" s="262"/>
      <c r="H69" s="262"/>
      <c r="I69" s="262"/>
      <c r="J69" s="262"/>
    </row>
    <row r="70" spans="1:10" ht="14.25" customHeight="1">
      <c r="A70" s="132"/>
      <c r="B70" s="142"/>
      <c r="C70" s="262"/>
      <c r="D70" s="262"/>
      <c r="E70" s="262"/>
      <c r="F70" s="262"/>
      <c r="G70" s="262"/>
      <c r="H70" s="262"/>
      <c r="I70" s="262"/>
      <c r="J70" s="262"/>
    </row>
    <row r="71" spans="1:10" ht="14.25" customHeight="1">
      <c r="A71" s="13"/>
      <c r="B71" s="141" t="s">
        <v>210</v>
      </c>
      <c r="C71" s="263" t="s">
        <v>321</v>
      </c>
      <c r="D71" s="263"/>
      <c r="E71" s="263"/>
      <c r="F71" s="263"/>
      <c r="G71" s="263"/>
      <c r="H71" s="263"/>
      <c r="I71" s="263"/>
      <c r="J71" s="263"/>
    </row>
    <row r="72" spans="1:10" ht="14.25" customHeight="1">
      <c r="A72" s="132"/>
      <c r="B72" s="2"/>
      <c r="C72" s="132" t="s">
        <v>211</v>
      </c>
      <c r="D72" s="263" t="s">
        <v>212</v>
      </c>
      <c r="E72" s="263"/>
      <c r="F72" s="263"/>
      <c r="G72" s="263"/>
      <c r="H72" s="263"/>
      <c r="I72" s="263"/>
      <c r="J72" s="263"/>
    </row>
    <row r="73" spans="1:10" ht="14.25" customHeight="1">
      <c r="A73" s="132"/>
      <c r="C73" s="132" t="s">
        <v>213</v>
      </c>
      <c r="D73" s="263" t="s">
        <v>313</v>
      </c>
      <c r="E73" s="263"/>
      <c r="F73" s="263"/>
      <c r="G73" s="263"/>
      <c r="H73" s="263"/>
      <c r="I73" s="263"/>
      <c r="J73" s="263"/>
    </row>
    <row r="74" spans="1:10" ht="14.25" customHeight="1">
      <c r="A74" s="13"/>
      <c r="B74" s="13"/>
      <c r="C74" s="13"/>
      <c r="D74" s="13"/>
      <c r="E74" s="13"/>
      <c r="F74" s="14"/>
      <c r="G74" s="14"/>
      <c r="H74" s="14"/>
      <c r="I74" s="14"/>
      <c r="J74" s="13"/>
    </row>
    <row r="75" spans="1:10" ht="14.25" customHeight="1">
      <c r="A75" s="263" t="s">
        <v>214</v>
      </c>
      <c r="B75" s="263"/>
      <c r="C75" s="263"/>
      <c r="D75" s="263"/>
      <c r="E75" s="263"/>
      <c r="F75" s="263"/>
      <c r="G75" s="263"/>
      <c r="H75" s="263"/>
      <c r="I75" s="263"/>
      <c r="J75" s="263"/>
    </row>
    <row r="76" spans="1:10" ht="14.25" customHeight="1">
      <c r="A76" s="132"/>
      <c r="B76" s="263" t="s">
        <v>215</v>
      </c>
      <c r="C76" s="263"/>
      <c r="D76" s="263"/>
      <c r="E76" s="263"/>
      <c r="F76" s="263"/>
      <c r="G76" s="263"/>
      <c r="H76" s="263"/>
      <c r="I76" s="263"/>
      <c r="J76" s="263"/>
    </row>
    <row r="77" spans="1:10" ht="14.25" customHeight="1">
      <c r="A77" s="13"/>
      <c r="B77" s="13"/>
      <c r="C77" s="13"/>
      <c r="D77" s="13"/>
      <c r="E77" s="13"/>
      <c r="F77" s="14"/>
      <c r="G77" s="14"/>
      <c r="H77" s="14"/>
      <c r="I77" s="14"/>
      <c r="J77" s="13"/>
    </row>
    <row r="78" spans="1:10" ht="14.25" customHeight="1">
      <c r="A78" s="263" t="s">
        <v>216</v>
      </c>
      <c r="B78" s="263"/>
      <c r="C78" s="263"/>
      <c r="D78" s="263"/>
      <c r="E78" s="263"/>
      <c r="F78" s="263"/>
      <c r="G78" s="263"/>
      <c r="H78" s="263"/>
      <c r="I78" s="263"/>
      <c r="J78" s="263"/>
    </row>
    <row r="79" spans="1:10" ht="14.25" customHeight="1">
      <c r="A79" s="18"/>
      <c r="B79" s="263" t="s">
        <v>217</v>
      </c>
      <c r="C79" s="263"/>
      <c r="D79" s="263"/>
      <c r="E79" s="263"/>
      <c r="F79" s="263"/>
      <c r="G79" s="263"/>
      <c r="H79" s="263"/>
      <c r="I79" s="263"/>
      <c r="J79" s="263"/>
    </row>
    <row r="80" spans="1:10" ht="14.25" customHeight="1">
      <c r="A80" s="18"/>
      <c r="B80" s="263"/>
      <c r="C80" s="263"/>
      <c r="D80" s="263"/>
      <c r="E80" s="263"/>
      <c r="F80" s="263"/>
      <c r="G80" s="263"/>
      <c r="H80" s="263"/>
      <c r="I80" s="263"/>
      <c r="J80" s="263"/>
    </row>
    <row r="81" spans="1:10" ht="14.25" customHeight="1">
      <c r="A81" s="18"/>
      <c r="B81" s="141" t="s">
        <v>202</v>
      </c>
      <c r="C81" s="263" t="s">
        <v>218</v>
      </c>
      <c r="D81" s="263"/>
      <c r="E81" s="263"/>
      <c r="F81" s="263"/>
      <c r="G81" s="263"/>
      <c r="H81" s="263"/>
      <c r="I81" s="263"/>
      <c r="J81" s="263"/>
    </row>
    <row r="82" spans="1:10" ht="14.25" customHeight="1">
      <c r="A82" s="18"/>
      <c r="B82" s="141" t="s">
        <v>170</v>
      </c>
      <c r="C82" s="263" t="s">
        <v>219</v>
      </c>
      <c r="D82" s="263"/>
      <c r="E82" s="263"/>
      <c r="F82" s="263"/>
      <c r="G82" s="263"/>
      <c r="H82" s="263"/>
      <c r="I82" s="263"/>
      <c r="J82" s="263"/>
    </row>
    <row r="83" spans="1:10" ht="14.25" customHeight="1">
      <c r="A83" s="18"/>
      <c r="B83" s="141" t="s">
        <v>206</v>
      </c>
      <c r="C83" s="263" t="s">
        <v>220</v>
      </c>
      <c r="D83" s="263"/>
      <c r="E83" s="263"/>
      <c r="F83" s="263"/>
      <c r="G83" s="263"/>
      <c r="H83" s="263"/>
      <c r="I83" s="263"/>
      <c r="J83" s="263"/>
    </row>
    <row r="84" spans="1:10" ht="14.25" customHeight="1">
      <c r="A84" s="18"/>
      <c r="B84" s="141" t="s">
        <v>208</v>
      </c>
      <c r="C84" s="263" t="s">
        <v>221</v>
      </c>
      <c r="D84" s="263"/>
      <c r="E84" s="263"/>
      <c r="F84" s="263"/>
      <c r="G84" s="263"/>
      <c r="H84" s="263"/>
      <c r="I84" s="263"/>
      <c r="J84" s="263"/>
    </row>
    <row r="85" spans="1:10" ht="14.25" customHeight="1">
      <c r="A85" s="18"/>
      <c r="B85" s="141" t="s">
        <v>210</v>
      </c>
      <c r="C85" s="263" t="s">
        <v>222</v>
      </c>
      <c r="D85" s="263"/>
      <c r="E85" s="263"/>
      <c r="F85" s="263"/>
      <c r="G85" s="263"/>
      <c r="H85" s="263"/>
      <c r="I85" s="263"/>
      <c r="J85" s="263"/>
    </row>
    <row r="86" spans="1:10" ht="14.25" customHeight="1">
      <c r="A86" s="18"/>
      <c r="B86" s="141" t="s">
        <v>223</v>
      </c>
      <c r="C86" s="263" t="s">
        <v>224</v>
      </c>
      <c r="D86" s="263"/>
      <c r="E86" s="263"/>
      <c r="F86" s="263"/>
      <c r="G86" s="263"/>
      <c r="H86" s="263"/>
      <c r="I86" s="263"/>
      <c r="J86" s="263"/>
    </row>
    <row r="87" spans="1:10" ht="14.25" customHeight="1">
      <c r="A87" s="18"/>
      <c r="B87" s="141" t="s">
        <v>315</v>
      </c>
      <c r="C87" s="263" t="s">
        <v>328</v>
      </c>
      <c r="D87" s="263"/>
      <c r="E87" s="263"/>
      <c r="F87" s="263"/>
      <c r="G87" s="263"/>
      <c r="H87" s="263"/>
      <c r="I87" s="263"/>
      <c r="J87" s="263"/>
    </row>
    <row r="88" spans="1:10" ht="14.25" customHeight="1">
      <c r="A88" s="18"/>
      <c r="B88" s="18"/>
      <c r="C88" s="18"/>
      <c r="D88" s="18"/>
      <c r="E88" s="18"/>
      <c r="F88" s="129"/>
      <c r="G88" s="129"/>
      <c r="H88" s="129"/>
      <c r="I88" s="129"/>
      <c r="J88" s="18"/>
    </row>
    <row r="89" spans="1:10" ht="14.25" customHeight="1">
      <c r="A89" s="263" t="s">
        <v>225</v>
      </c>
      <c r="B89" s="263"/>
      <c r="C89" s="263"/>
      <c r="D89" s="263"/>
      <c r="E89" s="263"/>
      <c r="F89" s="263"/>
      <c r="G89" s="263"/>
      <c r="H89" s="263"/>
      <c r="I89" s="263"/>
      <c r="J89" s="263"/>
    </row>
    <row r="90" spans="1:10" ht="14.25" customHeight="1">
      <c r="A90" s="132"/>
      <c r="B90" s="141" t="s">
        <v>202</v>
      </c>
      <c r="C90" s="263" t="s">
        <v>322</v>
      </c>
      <c r="D90" s="263"/>
      <c r="E90" s="263"/>
      <c r="F90" s="263"/>
      <c r="G90" s="263"/>
      <c r="H90" s="263"/>
      <c r="I90" s="263"/>
      <c r="J90" s="263"/>
    </row>
    <row r="91" spans="3:10" ht="14.25" customHeight="1">
      <c r="C91" s="142" t="s">
        <v>211</v>
      </c>
      <c r="D91" s="262" t="s">
        <v>226</v>
      </c>
      <c r="E91" s="262"/>
      <c r="F91" s="262"/>
      <c r="G91" s="262"/>
      <c r="H91" s="262"/>
      <c r="I91" s="262"/>
      <c r="J91" s="262"/>
    </row>
    <row r="92" spans="3:10" ht="14.25" customHeight="1">
      <c r="C92" s="18"/>
      <c r="D92" s="262"/>
      <c r="E92" s="262"/>
      <c r="F92" s="262"/>
      <c r="G92" s="262"/>
      <c r="H92" s="262"/>
      <c r="I92" s="262"/>
      <c r="J92" s="262"/>
    </row>
    <row r="93" spans="3:10" ht="14.25" customHeight="1">
      <c r="C93" s="142" t="s">
        <v>213</v>
      </c>
      <c r="D93" s="263" t="s">
        <v>227</v>
      </c>
      <c r="E93" s="263"/>
      <c r="F93" s="263"/>
      <c r="G93" s="263"/>
      <c r="H93" s="263"/>
      <c r="I93" s="263"/>
      <c r="J93" s="263"/>
    </row>
    <row r="94" spans="3:10" ht="14.25" customHeight="1">
      <c r="C94" s="142" t="s">
        <v>228</v>
      </c>
      <c r="D94" s="263" t="s">
        <v>229</v>
      </c>
      <c r="E94" s="263"/>
      <c r="F94" s="263"/>
      <c r="G94" s="263"/>
      <c r="H94" s="263"/>
      <c r="I94" s="263"/>
      <c r="J94" s="263"/>
    </row>
    <row r="95" spans="3:10" ht="14.25" customHeight="1">
      <c r="C95" s="142"/>
      <c r="D95" s="263"/>
      <c r="E95" s="263"/>
      <c r="F95" s="263"/>
      <c r="G95" s="263"/>
      <c r="H95" s="263"/>
      <c r="I95" s="263"/>
      <c r="J95" s="263"/>
    </row>
    <row r="96" spans="3:10" ht="14.25" customHeight="1">
      <c r="C96" s="142" t="s">
        <v>230</v>
      </c>
      <c r="D96" s="263" t="s">
        <v>231</v>
      </c>
      <c r="E96" s="263"/>
      <c r="F96" s="263"/>
      <c r="G96" s="263"/>
      <c r="H96" s="263"/>
      <c r="I96" s="263"/>
      <c r="J96" s="263"/>
    </row>
    <row r="97" spans="3:10" ht="14.25" customHeight="1">
      <c r="C97" s="142"/>
      <c r="D97" s="263"/>
      <c r="E97" s="263"/>
      <c r="F97" s="263"/>
      <c r="G97" s="263"/>
      <c r="H97" s="263"/>
      <c r="I97" s="263"/>
      <c r="J97" s="263"/>
    </row>
    <row r="98" spans="3:10" ht="14.25" customHeight="1">
      <c r="C98" s="142"/>
      <c r="D98" s="263" t="s">
        <v>232</v>
      </c>
      <c r="E98" s="263"/>
      <c r="F98" s="263"/>
      <c r="G98" s="263"/>
      <c r="H98" s="263"/>
      <c r="I98" s="263"/>
      <c r="J98" s="263"/>
    </row>
    <row r="99" spans="3:10" ht="14.25" customHeight="1">
      <c r="C99" s="142" t="s">
        <v>233</v>
      </c>
      <c r="D99" s="262" t="s">
        <v>234</v>
      </c>
      <c r="E99" s="262"/>
      <c r="F99" s="262"/>
      <c r="G99" s="262"/>
      <c r="H99" s="262"/>
      <c r="I99" s="262"/>
      <c r="J99" s="262"/>
    </row>
    <row r="100" spans="3:10" ht="14.25" customHeight="1">
      <c r="C100" s="142"/>
      <c r="D100" s="262"/>
      <c r="E100" s="262"/>
      <c r="F100" s="262"/>
      <c r="G100" s="262"/>
      <c r="H100" s="262"/>
      <c r="I100" s="262"/>
      <c r="J100" s="262"/>
    </row>
    <row r="101" spans="3:10" ht="14.25" customHeight="1">
      <c r="C101" s="142" t="s">
        <v>235</v>
      </c>
      <c r="D101" s="263" t="s">
        <v>236</v>
      </c>
      <c r="E101" s="263"/>
      <c r="F101" s="263"/>
      <c r="G101" s="263"/>
      <c r="H101" s="263"/>
      <c r="I101" s="263"/>
      <c r="J101" s="263"/>
    </row>
    <row r="102" spans="3:10" ht="14.25" customHeight="1">
      <c r="C102" s="142" t="s">
        <v>237</v>
      </c>
      <c r="D102" s="263" t="s">
        <v>238</v>
      </c>
      <c r="E102" s="263"/>
      <c r="F102" s="263"/>
      <c r="G102" s="263"/>
      <c r="H102" s="263"/>
      <c r="I102" s="263"/>
      <c r="J102" s="263"/>
    </row>
    <row r="103" spans="4:10" ht="14.25" customHeight="1">
      <c r="D103" s="263"/>
      <c r="E103" s="263"/>
      <c r="F103" s="263"/>
      <c r="G103" s="263"/>
      <c r="H103" s="263"/>
      <c r="I103" s="263"/>
      <c r="J103" s="263"/>
    </row>
    <row r="104" spans="3:10" ht="14.25" customHeight="1">
      <c r="C104" s="142" t="s">
        <v>239</v>
      </c>
      <c r="D104" s="263" t="s">
        <v>240</v>
      </c>
      <c r="E104" s="263"/>
      <c r="F104" s="263"/>
      <c r="G104" s="263"/>
      <c r="H104" s="263"/>
      <c r="I104" s="263"/>
      <c r="J104" s="263"/>
    </row>
    <row r="105" spans="3:10" ht="14.25" customHeight="1">
      <c r="C105" s="142"/>
      <c r="D105" s="263"/>
      <c r="E105" s="263"/>
      <c r="F105" s="263"/>
      <c r="G105" s="263"/>
      <c r="H105" s="263"/>
      <c r="I105" s="263"/>
      <c r="J105" s="263"/>
    </row>
    <row r="106" spans="3:10" ht="14.25" customHeight="1">
      <c r="C106" s="142" t="s">
        <v>241</v>
      </c>
      <c r="D106" s="263" t="s">
        <v>242</v>
      </c>
      <c r="E106" s="263"/>
      <c r="F106" s="263"/>
      <c r="G106" s="263"/>
      <c r="H106" s="263"/>
      <c r="I106" s="263"/>
      <c r="J106" s="263"/>
    </row>
    <row r="107" spans="3:10" ht="14.25" customHeight="1">
      <c r="C107" s="214" t="s">
        <v>358</v>
      </c>
      <c r="D107" s="265" t="s">
        <v>373</v>
      </c>
      <c r="E107" s="265"/>
      <c r="F107" s="265"/>
      <c r="G107" s="265"/>
      <c r="H107" s="265"/>
      <c r="I107" s="265"/>
      <c r="J107" s="265"/>
    </row>
    <row r="108" spans="3:10" ht="14.25" customHeight="1">
      <c r="C108" s="214"/>
      <c r="D108" s="265"/>
      <c r="E108" s="265"/>
      <c r="F108" s="265"/>
      <c r="G108" s="265"/>
      <c r="H108" s="265"/>
      <c r="I108" s="265"/>
      <c r="J108" s="265"/>
    </row>
    <row r="109" spans="3:10" ht="14.25" customHeight="1">
      <c r="C109" s="214"/>
      <c r="D109" s="265"/>
      <c r="E109" s="265"/>
      <c r="F109" s="265"/>
      <c r="G109" s="265"/>
      <c r="H109" s="265"/>
      <c r="I109" s="265"/>
      <c r="J109" s="265"/>
    </row>
    <row r="110" spans="3:10" ht="14.25" customHeight="1">
      <c r="C110" s="214"/>
      <c r="D110" s="265"/>
      <c r="E110" s="265"/>
      <c r="F110" s="265"/>
      <c r="G110" s="265"/>
      <c r="H110" s="265"/>
      <c r="I110" s="265"/>
      <c r="J110" s="265"/>
    </row>
    <row r="111" spans="1:10" ht="14.25" customHeight="1">
      <c r="A111" s="132"/>
      <c r="B111" s="141" t="s">
        <v>243</v>
      </c>
      <c r="C111" s="263" t="s">
        <v>323</v>
      </c>
      <c r="D111" s="263"/>
      <c r="E111" s="263"/>
      <c r="F111" s="263"/>
      <c r="G111" s="263"/>
      <c r="H111" s="263"/>
      <c r="I111" s="263"/>
      <c r="J111" s="263"/>
    </row>
    <row r="112" spans="1:10" ht="14.25" customHeight="1">
      <c r="A112" s="142"/>
      <c r="B112" s="142"/>
      <c r="C112" s="263" t="s">
        <v>244</v>
      </c>
      <c r="D112" s="263"/>
      <c r="E112" s="263"/>
      <c r="F112" s="263"/>
      <c r="G112" s="263"/>
      <c r="H112" s="263"/>
      <c r="I112" s="263"/>
      <c r="J112" s="263"/>
    </row>
    <row r="113" spans="1:10" ht="14.25" customHeight="1">
      <c r="A113" s="142"/>
      <c r="B113" s="142"/>
      <c r="C113" s="263" t="s">
        <v>245</v>
      </c>
      <c r="D113" s="263"/>
      <c r="E113" s="263"/>
      <c r="F113" s="263"/>
      <c r="G113" s="263"/>
      <c r="H113" s="263"/>
      <c r="I113" s="263"/>
      <c r="J113" s="263"/>
    </row>
    <row r="114" spans="1:10" ht="14.25" customHeight="1">
      <c r="A114" s="142"/>
      <c r="B114" s="142"/>
      <c r="C114" s="263" t="s">
        <v>246</v>
      </c>
      <c r="D114" s="263"/>
      <c r="E114" s="263"/>
      <c r="F114" s="263"/>
      <c r="G114" s="263"/>
      <c r="H114" s="263"/>
      <c r="I114" s="263"/>
      <c r="J114" s="263"/>
    </row>
    <row r="115" spans="3:10" ht="14.25" customHeight="1">
      <c r="C115" s="142" t="s">
        <v>211</v>
      </c>
      <c r="D115" s="263" t="s">
        <v>247</v>
      </c>
      <c r="E115" s="263"/>
      <c r="F115" s="263"/>
      <c r="G115" s="263"/>
      <c r="H115" s="263"/>
      <c r="I115" s="263"/>
      <c r="J115" s="263"/>
    </row>
    <row r="116" spans="3:10" ht="14.25" customHeight="1">
      <c r="C116" s="142" t="s">
        <v>213</v>
      </c>
      <c r="D116" s="263" t="s">
        <v>248</v>
      </c>
      <c r="E116" s="263"/>
      <c r="F116" s="263"/>
      <c r="G116" s="263"/>
      <c r="H116" s="263"/>
      <c r="I116" s="263"/>
      <c r="J116" s="263"/>
    </row>
    <row r="117" spans="3:10" ht="14.25" customHeight="1">
      <c r="C117" s="142" t="s">
        <v>228</v>
      </c>
      <c r="D117" s="263" t="s">
        <v>249</v>
      </c>
      <c r="E117" s="263"/>
      <c r="F117" s="263"/>
      <c r="G117" s="263"/>
      <c r="H117" s="263"/>
      <c r="I117" s="263"/>
      <c r="J117" s="263"/>
    </row>
    <row r="118" spans="1:10" ht="14.25" customHeight="1">
      <c r="A118" s="142"/>
      <c r="B118" s="142"/>
      <c r="C118" s="142"/>
      <c r="D118" s="132"/>
      <c r="E118" s="132"/>
      <c r="F118" s="143"/>
      <c r="G118" s="143"/>
      <c r="H118" s="143"/>
      <c r="I118" s="143"/>
      <c r="J118" s="132"/>
    </row>
    <row r="119" spans="1:10" ht="14.25" customHeight="1">
      <c r="A119" s="263" t="s">
        <v>250</v>
      </c>
      <c r="B119" s="263"/>
      <c r="C119" s="263"/>
      <c r="D119" s="263"/>
      <c r="E119" s="263"/>
      <c r="F119" s="263"/>
      <c r="G119" s="263"/>
      <c r="H119" s="263"/>
      <c r="I119" s="263"/>
      <c r="J119" s="263"/>
    </row>
    <row r="120" spans="2:10" ht="14.25" customHeight="1">
      <c r="B120" s="141" t="s">
        <v>202</v>
      </c>
      <c r="C120" s="262" t="s">
        <v>251</v>
      </c>
      <c r="D120" s="262"/>
      <c r="E120" s="262"/>
      <c r="F120" s="262"/>
      <c r="G120" s="262"/>
      <c r="H120" s="262"/>
      <c r="I120" s="262"/>
      <c r="J120" s="262"/>
    </row>
    <row r="121" spans="1:10" ht="14.25" customHeight="1">
      <c r="A121" s="142"/>
      <c r="B121" s="2"/>
      <c r="C121" s="262"/>
      <c r="D121" s="262"/>
      <c r="E121" s="262"/>
      <c r="F121" s="262"/>
      <c r="G121" s="262"/>
      <c r="H121" s="262"/>
      <c r="I121" s="262"/>
      <c r="J121" s="262"/>
    </row>
    <row r="122" spans="2:10" ht="14.25" customHeight="1">
      <c r="B122" s="2"/>
      <c r="C122" s="262"/>
      <c r="D122" s="262"/>
      <c r="E122" s="262"/>
      <c r="F122" s="262"/>
      <c r="G122" s="262"/>
      <c r="H122" s="262"/>
      <c r="I122" s="262"/>
      <c r="J122" s="262"/>
    </row>
    <row r="123" spans="2:10" ht="14.25" customHeight="1">
      <c r="B123" s="2"/>
      <c r="C123" s="142" t="s">
        <v>211</v>
      </c>
      <c r="D123" s="263" t="s">
        <v>252</v>
      </c>
      <c r="E123" s="263"/>
      <c r="F123" s="263"/>
      <c r="G123" s="263"/>
      <c r="H123" s="263"/>
      <c r="I123" s="263"/>
      <c r="J123" s="263"/>
    </row>
    <row r="124" spans="2:10" ht="14.25" customHeight="1">
      <c r="B124" s="2"/>
      <c r="C124" s="142" t="s">
        <v>213</v>
      </c>
      <c r="D124" s="263" t="s">
        <v>253</v>
      </c>
      <c r="E124" s="263"/>
      <c r="F124" s="263"/>
      <c r="G124" s="263"/>
      <c r="H124" s="263"/>
      <c r="I124" s="263"/>
      <c r="J124" s="263"/>
    </row>
    <row r="125" spans="2:10" ht="14.25" customHeight="1">
      <c r="B125" s="2"/>
      <c r="C125" s="142" t="s">
        <v>228</v>
      </c>
      <c r="D125" s="263" t="s">
        <v>254</v>
      </c>
      <c r="E125" s="263"/>
      <c r="F125" s="263"/>
      <c r="G125" s="263"/>
      <c r="H125" s="263"/>
      <c r="I125" s="263"/>
      <c r="J125" s="263"/>
    </row>
    <row r="126" spans="1:10" ht="14.25" customHeight="1">
      <c r="A126" s="131"/>
      <c r="B126" s="141" t="s">
        <v>170</v>
      </c>
      <c r="C126" s="263" t="s">
        <v>255</v>
      </c>
      <c r="D126" s="263"/>
      <c r="E126" s="263"/>
      <c r="F126" s="263"/>
      <c r="G126" s="263"/>
      <c r="H126" s="263"/>
      <c r="I126" s="263"/>
      <c r="J126" s="263"/>
    </row>
    <row r="127" spans="2:10" ht="14.25" customHeight="1">
      <c r="B127" s="2"/>
      <c r="C127" s="263"/>
      <c r="D127" s="263"/>
      <c r="E127" s="263"/>
      <c r="F127" s="263"/>
      <c r="G127" s="263"/>
      <c r="H127" s="263"/>
      <c r="I127" s="263"/>
      <c r="J127" s="263"/>
    </row>
    <row r="128" spans="1:10" ht="14.25" customHeight="1">
      <c r="A128" s="131"/>
      <c r="B128" s="141" t="s">
        <v>206</v>
      </c>
      <c r="C128" s="263" t="s">
        <v>256</v>
      </c>
      <c r="D128" s="263"/>
      <c r="E128" s="263"/>
      <c r="F128" s="263"/>
      <c r="G128" s="263"/>
      <c r="H128" s="263"/>
      <c r="I128" s="263"/>
      <c r="J128" s="263"/>
    </row>
    <row r="129" spans="1:10" ht="14.25" customHeight="1">
      <c r="A129" s="131"/>
      <c r="B129" s="141" t="s">
        <v>208</v>
      </c>
      <c r="C129" s="263" t="s">
        <v>257</v>
      </c>
      <c r="D129" s="263"/>
      <c r="E129" s="263"/>
      <c r="F129" s="263"/>
      <c r="G129" s="263"/>
      <c r="H129" s="263"/>
      <c r="I129" s="263"/>
      <c r="J129" s="263"/>
    </row>
    <row r="130" spans="1:10" ht="14.25" customHeight="1">
      <c r="A130" s="142"/>
      <c r="B130" s="142"/>
      <c r="C130" s="142"/>
      <c r="D130" s="18"/>
      <c r="E130" s="18"/>
      <c r="F130" s="129"/>
      <c r="G130" s="129"/>
      <c r="H130" s="129"/>
      <c r="I130" s="129"/>
      <c r="J130" s="18"/>
    </row>
    <row r="131" spans="1:10" ht="14.25" customHeight="1">
      <c r="A131" s="263" t="s">
        <v>258</v>
      </c>
      <c r="B131" s="263"/>
      <c r="C131" s="263"/>
      <c r="D131" s="263"/>
      <c r="E131" s="263"/>
      <c r="F131" s="263"/>
      <c r="G131" s="263"/>
      <c r="H131" s="263"/>
      <c r="I131" s="263"/>
      <c r="J131" s="263"/>
    </row>
    <row r="132" spans="1:10" ht="14.25" customHeight="1">
      <c r="A132" s="142"/>
      <c r="B132" s="263" t="s">
        <v>259</v>
      </c>
      <c r="C132" s="263"/>
      <c r="D132" s="263"/>
      <c r="E132" s="263"/>
      <c r="F132" s="263"/>
      <c r="G132" s="263"/>
      <c r="H132" s="263"/>
      <c r="I132" s="263"/>
      <c r="J132" s="263"/>
    </row>
    <row r="133" spans="1:10" ht="14.25" customHeight="1">
      <c r="A133" s="142"/>
      <c r="B133" s="142"/>
      <c r="C133" s="142"/>
      <c r="D133" s="18"/>
      <c r="E133" s="18"/>
      <c r="F133" s="129"/>
      <c r="G133" s="129"/>
      <c r="H133" s="129"/>
      <c r="I133" s="129"/>
      <c r="J133" s="18"/>
    </row>
    <row r="134" spans="1:10" ht="14.25" customHeight="1">
      <c r="A134" s="263" t="s">
        <v>260</v>
      </c>
      <c r="B134" s="263"/>
      <c r="C134" s="263"/>
      <c r="D134" s="263"/>
      <c r="E134" s="263"/>
      <c r="F134" s="263"/>
      <c r="G134" s="263"/>
      <c r="H134" s="263"/>
      <c r="I134" s="263"/>
      <c r="J134" s="263"/>
    </row>
    <row r="135" spans="1:10" ht="14.25" customHeight="1">
      <c r="A135" s="142"/>
      <c r="B135" s="262" t="s">
        <v>374</v>
      </c>
      <c r="C135" s="262"/>
      <c r="D135" s="262"/>
      <c r="E135" s="262"/>
      <c r="F135" s="262"/>
      <c r="G135" s="262"/>
      <c r="H135" s="262"/>
      <c r="I135" s="262"/>
      <c r="J135" s="262"/>
    </row>
    <row r="136" spans="1:10" ht="14.25" customHeight="1">
      <c r="A136" s="142"/>
      <c r="B136" s="262"/>
      <c r="C136" s="262"/>
      <c r="D136" s="262"/>
      <c r="E136" s="262"/>
      <c r="F136" s="262"/>
      <c r="G136" s="262"/>
      <c r="H136" s="262"/>
      <c r="I136" s="262"/>
      <c r="J136" s="262"/>
    </row>
    <row r="137" spans="1:10" ht="14.25" customHeight="1">
      <c r="A137" s="142"/>
      <c r="B137" s="142"/>
      <c r="C137" s="142"/>
      <c r="D137" s="18"/>
      <c r="E137" s="18"/>
      <c r="F137" s="129"/>
      <c r="G137" s="129"/>
      <c r="H137" s="129"/>
      <c r="I137" s="129"/>
      <c r="J137" s="18"/>
    </row>
    <row r="138" spans="1:10" ht="14.25" customHeight="1">
      <c r="A138" s="263" t="s">
        <v>261</v>
      </c>
      <c r="B138" s="263"/>
      <c r="C138" s="263"/>
      <c r="D138" s="263"/>
      <c r="E138" s="263"/>
      <c r="F138" s="263"/>
      <c r="G138" s="263"/>
      <c r="H138" s="263"/>
      <c r="I138" s="263"/>
      <c r="J138" s="263"/>
    </row>
    <row r="139" spans="1:10" ht="14.25" customHeight="1">
      <c r="A139" s="131"/>
      <c r="B139" s="141" t="s">
        <v>202</v>
      </c>
      <c r="C139" s="263" t="s">
        <v>359</v>
      </c>
      <c r="D139" s="263"/>
      <c r="E139" s="263"/>
      <c r="F139" s="263"/>
      <c r="G139" s="263"/>
      <c r="H139" s="263"/>
      <c r="I139" s="263"/>
      <c r="J139" s="263"/>
    </row>
    <row r="140" spans="1:10" ht="14.25" customHeight="1">
      <c r="A140" s="142"/>
      <c r="B140" s="2"/>
      <c r="C140" s="263"/>
      <c r="D140" s="263"/>
      <c r="E140" s="263"/>
      <c r="F140" s="263"/>
      <c r="G140" s="263"/>
      <c r="H140" s="263"/>
      <c r="I140" s="263"/>
      <c r="J140" s="263"/>
    </row>
    <row r="141" spans="1:10" ht="14.25" customHeight="1">
      <c r="A141" s="131"/>
      <c r="B141" s="141" t="s">
        <v>170</v>
      </c>
      <c r="C141" s="263" t="s">
        <v>377</v>
      </c>
      <c r="D141" s="263"/>
      <c r="E141" s="263"/>
      <c r="F141" s="263"/>
      <c r="G141" s="263"/>
      <c r="H141" s="263"/>
      <c r="I141" s="263"/>
      <c r="J141" s="263"/>
    </row>
    <row r="142" spans="3:10" ht="14.25" customHeight="1">
      <c r="C142" s="263"/>
      <c r="D142" s="263"/>
      <c r="E142" s="263"/>
      <c r="F142" s="263"/>
      <c r="G142" s="263"/>
      <c r="H142" s="263"/>
      <c r="I142" s="263"/>
      <c r="J142" s="263"/>
    </row>
    <row r="143" spans="2:10" ht="14.25" customHeight="1">
      <c r="B143" s="141" t="s">
        <v>206</v>
      </c>
      <c r="C143" s="262" t="s">
        <v>375</v>
      </c>
      <c r="D143" s="262"/>
      <c r="E143" s="262"/>
      <c r="F143" s="262"/>
      <c r="G143" s="262"/>
      <c r="H143" s="262"/>
      <c r="I143" s="262"/>
      <c r="J143" s="262"/>
    </row>
    <row r="144" spans="2:10" ht="14.25" customHeight="1">
      <c r="B144" s="141"/>
      <c r="C144" s="262"/>
      <c r="D144" s="262"/>
      <c r="E144" s="262"/>
      <c r="F144" s="262"/>
      <c r="G144" s="262"/>
      <c r="H144" s="262"/>
      <c r="I144" s="262"/>
      <c r="J144" s="262"/>
    </row>
    <row r="145" spans="4:10" ht="14.25" customHeight="1">
      <c r="D145" s="264" t="s">
        <v>363</v>
      </c>
      <c r="E145" s="264"/>
      <c r="F145" s="264"/>
      <c r="G145" s="264"/>
      <c r="H145" s="264"/>
      <c r="I145" s="264"/>
      <c r="J145" s="264"/>
    </row>
    <row r="146" spans="4:10" ht="14.25" customHeight="1">
      <c r="D146" s="263" t="s">
        <v>364</v>
      </c>
      <c r="E146" s="263"/>
      <c r="F146" s="263"/>
      <c r="G146" s="263"/>
      <c r="H146" s="263"/>
      <c r="I146" s="263"/>
      <c r="J146" s="263"/>
    </row>
    <row r="147" spans="4:10" ht="14.25" customHeight="1">
      <c r="D147" s="263" t="s">
        <v>365</v>
      </c>
      <c r="E147" s="263"/>
      <c r="F147" s="263"/>
      <c r="G147" s="263"/>
      <c r="H147" s="263"/>
      <c r="I147" s="263"/>
      <c r="J147" s="263"/>
    </row>
    <row r="148" spans="4:10" ht="14.25" customHeight="1">
      <c r="D148" s="263" t="s">
        <v>366</v>
      </c>
      <c r="E148" s="263"/>
      <c r="F148" s="263"/>
      <c r="G148" s="263"/>
      <c r="H148" s="263"/>
      <c r="I148" s="263"/>
      <c r="J148" s="263"/>
    </row>
    <row r="149" spans="4:10" ht="14.25" customHeight="1">
      <c r="D149" s="263" t="s">
        <v>367</v>
      </c>
      <c r="E149" s="263"/>
      <c r="F149" s="263"/>
      <c r="G149" s="263"/>
      <c r="H149" s="263"/>
      <c r="I149" s="263"/>
      <c r="J149" s="263"/>
    </row>
    <row r="150" spans="4:10" ht="14.25" customHeight="1">
      <c r="D150" s="263" t="s">
        <v>368</v>
      </c>
      <c r="E150" s="263"/>
      <c r="F150" s="263"/>
      <c r="G150" s="263"/>
      <c r="H150" s="263"/>
      <c r="I150" s="263"/>
      <c r="J150" s="263"/>
    </row>
    <row r="151" spans="4:10" ht="14.25" customHeight="1">
      <c r="D151" s="263" t="s">
        <v>369</v>
      </c>
      <c r="E151" s="263"/>
      <c r="F151" s="263"/>
      <c r="G151" s="263"/>
      <c r="H151" s="263"/>
      <c r="I151" s="263"/>
      <c r="J151" s="263"/>
    </row>
    <row r="152" spans="4:10" ht="14.25" customHeight="1">
      <c r="D152" s="132"/>
      <c r="E152" s="132"/>
      <c r="F152" s="143"/>
      <c r="G152" s="143"/>
      <c r="H152" s="143"/>
      <c r="I152" s="143"/>
      <c r="J152" s="132"/>
    </row>
    <row r="153" spans="1:10" ht="14.25" customHeight="1">
      <c r="A153" s="263" t="s">
        <v>262</v>
      </c>
      <c r="B153" s="263"/>
      <c r="C153" s="263"/>
      <c r="D153" s="263"/>
      <c r="E153" s="263"/>
      <c r="F153" s="263"/>
      <c r="G153" s="263"/>
      <c r="H153" s="263"/>
      <c r="I153" s="263"/>
      <c r="J153" s="263"/>
    </row>
    <row r="154" spans="2:10" ht="14.25" customHeight="1">
      <c r="B154" s="263" t="s">
        <v>263</v>
      </c>
      <c r="C154" s="263"/>
      <c r="D154" s="263"/>
      <c r="E154" s="263"/>
      <c r="F154" s="263"/>
      <c r="G154" s="263"/>
      <c r="H154" s="263"/>
      <c r="I154" s="263"/>
      <c r="J154" s="263"/>
    </row>
    <row r="155" spans="1:10" ht="14.25" customHeight="1">
      <c r="A155" s="131"/>
      <c r="B155" s="141" t="s">
        <v>202</v>
      </c>
      <c r="C155" s="263" t="s">
        <v>324</v>
      </c>
      <c r="D155" s="263"/>
      <c r="E155" s="263"/>
      <c r="F155" s="263"/>
      <c r="G155" s="263"/>
      <c r="H155" s="263"/>
      <c r="I155" s="263"/>
      <c r="J155" s="263"/>
    </row>
    <row r="156" spans="1:10" ht="14.25" customHeight="1">
      <c r="A156" s="142"/>
      <c r="C156" s="142"/>
      <c r="D156" s="263" t="s">
        <v>264</v>
      </c>
      <c r="E156" s="263"/>
      <c r="F156" s="263"/>
      <c r="G156" s="263"/>
      <c r="H156" s="263"/>
      <c r="I156" s="263"/>
      <c r="J156" s="263"/>
    </row>
    <row r="157" spans="4:10" ht="14.25" customHeight="1">
      <c r="D157" s="263" t="s">
        <v>265</v>
      </c>
      <c r="E157" s="263"/>
      <c r="F157" s="263"/>
      <c r="G157" s="263"/>
      <c r="H157" s="263"/>
      <c r="I157" s="263"/>
      <c r="J157" s="263"/>
    </row>
    <row r="158" spans="1:10" ht="14.25" customHeight="1">
      <c r="A158" s="131"/>
      <c r="B158" s="131"/>
      <c r="C158" s="131"/>
      <c r="D158" s="263" t="s">
        <v>266</v>
      </c>
      <c r="E158" s="263"/>
      <c r="F158" s="263"/>
      <c r="G158" s="263"/>
      <c r="H158" s="263"/>
      <c r="I158" s="263"/>
      <c r="J158" s="263"/>
    </row>
    <row r="159" spans="1:10" ht="14.25" customHeight="1">
      <c r="A159" s="131"/>
      <c r="B159" s="141" t="s">
        <v>170</v>
      </c>
      <c r="C159" s="263" t="s">
        <v>325</v>
      </c>
      <c r="D159" s="263"/>
      <c r="E159" s="263"/>
      <c r="F159" s="263"/>
      <c r="G159" s="263"/>
      <c r="H159" s="263"/>
      <c r="I159" s="263"/>
      <c r="J159" s="263"/>
    </row>
    <row r="160" spans="1:10" ht="14.25" customHeight="1">
      <c r="A160" s="131"/>
      <c r="B160" s="131"/>
      <c r="C160" s="262" t="s">
        <v>267</v>
      </c>
      <c r="D160" s="262"/>
      <c r="E160" s="262"/>
      <c r="F160" s="262"/>
      <c r="G160" s="262"/>
      <c r="H160" s="262"/>
      <c r="I160" s="262"/>
      <c r="J160" s="262"/>
    </row>
    <row r="161" spans="3:10" ht="14.25" customHeight="1">
      <c r="C161" s="262"/>
      <c r="D161" s="262"/>
      <c r="E161" s="262"/>
      <c r="F161" s="262"/>
      <c r="G161" s="262"/>
      <c r="H161" s="262"/>
      <c r="I161" s="262"/>
      <c r="J161" s="262"/>
    </row>
    <row r="162" spans="4:10" ht="14.25" customHeight="1">
      <c r="D162" s="132"/>
      <c r="E162" s="132"/>
      <c r="F162" s="143"/>
      <c r="G162" s="143"/>
      <c r="H162" s="143"/>
      <c r="I162" s="143"/>
      <c r="J162" s="132"/>
    </row>
    <row r="163" spans="1:10" ht="14.25" customHeight="1">
      <c r="A163" s="263" t="s">
        <v>268</v>
      </c>
      <c r="B163" s="263"/>
      <c r="C163" s="263"/>
      <c r="D163" s="263"/>
      <c r="E163" s="263"/>
      <c r="F163" s="263"/>
      <c r="G163" s="263"/>
      <c r="H163" s="263"/>
      <c r="I163" s="263"/>
      <c r="J163" s="263"/>
    </row>
    <row r="164" spans="1:10" ht="14.25" customHeight="1">
      <c r="A164" s="131"/>
      <c r="B164" s="141" t="s">
        <v>202</v>
      </c>
      <c r="C164" s="263" t="s">
        <v>269</v>
      </c>
      <c r="D164" s="263"/>
      <c r="E164" s="263"/>
      <c r="F164" s="263"/>
      <c r="G164" s="263"/>
      <c r="H164" s="263"/>
      <c r="I164" s="263"/>
      <c r="J164" s="263"/>
    </row>
    <row r="165" spans="1:10" ht="14.25" customHeight="1">
      <c r="A165" s="131"/>
      <c r="B165" s="141" t="s">
        <v>170</v>
      </c>
      <c r="C165" s="263" t="s">
        <v>270</v>
      </c>
      <c r="D165" s="263"/>
      <c r="E165" s="263"/>
      <c r="F165" s="263"/>
      <c r="G165" s="263"/>
      <c r="H165" s="263"/>
      <c r="I165" s="263"/>
      <c r="J165" s="263"/>
    </row>
    <row r="166" spans="1:10" ht="14.25" customHeight="1">
      <c r="A166" s="131"/>
      <c r="B166" s="141" t="s">
        <v>206</v>
      </c>
      <c r="C166" s="262" t="s">
        <v>271</v>
      </c>
      <c r="D166" s="262"/>
      <c r="E166" s="262"/>
      <c r="F166" s="262"/>
      <c r="G166" s="262"/>
      <c r="H166" s="262"/>
      <c r="I166" s="262"/>
      <c r="J166" s="262"/>
    </row>
    <row r="167" spans="1:10" ht="14.25" customHeight="1">
      <c r="A167" s="2"/>
      <c r="C167" s="262"/>
      <c r="D167" s="262"/>
      <c r="E167" s="262"/>
      <c r="F167" s="262"/>
      <c r="G167" s="262"/>
      <c r="H167" s="262"/>
      <c r="I167" s="262"/>
      <c r="J167" s="262"/>
    </row>
    <row r="168" spans="1:10" ht="14.25" customHeight="1">
      <c r="A168" s="2"/>
      <c r="B168" s="2"/>
      <c r="C168" s="262"/>
      <c r="D168" s="262"/>
      <c r="E168" s="262"/>
      <c r="F168" s="262"/>
      <c r="G168" s="262"/>
      <c r="H168" s="262"/>
      <c r="I168" s="262"/>
      <c r="J168" s="262"/>
    </row>
    <row r="169" spans="1:10" ht="14.25" customHeight="1">
      <c r="A169" s="131"/>
      <c r="B169" s="141" t="s">
        <v>208</v>
      </c>
      <c r="C169" s="262" t="s">
        <v>314</v>
      </c>
      <c r="D169" s="262"/>
      <c r="E169" s="262"/>
      <c r="F169" s="262"/>
      <c r="G169" s="262"/>
      <c r="H169" s="262"/>
      <c r="I169" s="262"/>
      <c r="J169" s="262"/>
    </row>
    <row r="170" spans="1:10" ht="14.25" customHeight="1">
      <c r="A170" s="131"/>
      <c r="B170" s="141" t="s">
        <v>210</v>
      </c>
      <c r="C170" s="263" t="s">
        <v>327</v>
      </c>
      <c r="D170" s="263"/>
      <c r="E170" s="263"/>
      <c r="F170" s="263"/>
      <c r="G170" s="263"/>
      <c r="H170" s="263"/>
      <c r="I170" s="263"/>
      <c r="J170" s="263"/>
    </row>
    <row r="171" spans="1:10" ht="14.25" customHeight="1">
      <c r="A171" s="131"/>
      <c r="B171" s="131"/>
      <c r="C171" s="263"/>
      <c r="D171" s="263"/>
      <c r="E171" s="263"/>
      <c r="F171" s="263"/>
      <c r="G171" s="263"/>
      <c r="H171" s="263"/>
      <c r="I171" s="263"/>
      <c r="J171" s="263"/>
    </row>
  </sheetData>
  <sheetProtection password="E7B6" sheet="1" formatCells="0" formatRows="0" insertRows="0"/>
  <mergeCells count="127">
    <mergeCell ref="D19:G20"/>
    <mergeCell ref="B11:J12"/>
    <mergeCell ref="A14:J14"/>
    <mergeCell ref="B15:J15"/>
    <mergeCell ref="D16:G16"/>
    <mergeCell ref="D17:G17"/>
    <mergeCell ref="D18:G18"/>
    <mergeCell ref="A3:J3"/>
    <mergeCell ref="C4:E4"/>
    <mergeCell ref="F4:J4"/>
    <mergeCell ref="C5:J5"/>
    <mergeCell ref="C6:J7"/>
    <mergeCell ref="A10:J10"/>
    <mergeCell ref="B8:J8"/>
    <mergeCell ref="D21:G21"/>
    <mergeCell ref="D23:I28"/>
    <mergeCell ref="D29:I30"/>
    <mergeCell ref="A32:J32"/>
    <mergeCell ref="B33:J33"/>
    <mergeCell ref="D35:F35"/>
    <mergeCell ref="G35:I35"/>
    <mergeCell ref="D36:F36"/>
    <mergeCell ref="G36:I36"/>
    <mergeCell ref="D37:F37"/>
    <mergeCell ref="G37:I37"/>
    <mergeCell ref="D38:F38"/>
    <mergeCell ref="G38:I38"/>
    <mergeCell ref="D39:F39"/>
    <mergeCell ref="G39:I39"/>
    <mergeCell ref="D40:F40"/>
    <mergeCell ref="G40:I40"/>
    <mergeCell ref="D41:F41"/>
    <mergeCell ref="G41:I41"/>
    <mergeCell ref="D42:F42"/>
    <mergeCell ref="G42:I42"/>
    <mergeCell ref="D43:F43"/>
    <mergeCell ref="G43:I43"/>
    <mergeCell ref="D44:F44"/>
    <mergeCell ref="G44:I44"/>
    <mergeCell ref="D45:F45"/>
    <mergeCell ref="G45:I45"/>
    <mergeCell ref="D46:F46"/>
    <mergeCell ref="G46:I46"/>
    <mergeCell ref="D47:F47"/>
    <mergeCell ref="G47:I47"/>
    <mergeCell ref="E48:I50"/>
    <mergeCell ref="E51:I52"/>
    <mergeCell ref="A54:J54"/>
    <mergeCell ref="C55:J55"/>
    <mergeCell ref="D56:J56"/>
    <mergeCell ref="C57:J57"/>
    <mergeCell ref="C58:J61"/>
    <mergeCell ref="C62:J62"/>
    <mergeCell ref="D63:J65"/>
    <mergeCell ref="C66:J66"/>
    <mergeCell ref="C67:J70"/>
    <mergeCell ref="C71:J71"/>
    <mergeCell ref="D72:J72"/>
    <mergeCell ref="D73:J73"/>
    <mergeCell ref="A75:J75"/>
    <mergeCell ref="B76:J76"/>
    <mergeCell ref="A78:J78"/>
    <mergeCell ref="B79:J80"/>
    <mergeCell ref="C81:J81"/>
    <mergeCell ref="C82:J82"/>
    <mergeCell ref="C83:J83"/>
    <mergeCell ref="C84:J84"/>
    <mergeCell ref="C85:J85"/>
    <mergeCell ref="C86:J86"/>
    <mergeCell ref="C87:J87"/>
    <mergeCell ref="A89:J89"/>
    <mergeCell ref="C90:J90"/>
    <mergeCell ref="D91:J92"/>
    <mergeCell ref="D93:J93"/>
    <mergeCell ref="D94:J95"/>
    <mergeCell ref="D96:J97"/>
    <mergeCell ref="D98:J98"/>
    <mergeCell ref="D99:J100"/>
    <mergeCell ref="D101:J101"/>
    <mergeCell ref="D102:J103"/>
    <mergeCell ref="D104:J105"/>
    <mergeCell ref="D106:J106"/>
    <mergeCell ref="C111:J111"/>
    <mergeCell ref="C112:J112"/>
    <mergeCell ref="C113:J113"/>
    <mergeCell ref="C114:J114"/>
    <mergeCell ref="D115:J115"/>
    <mergeCell ref="D107:J110"/>
    <mergeCell ref="D116:J116"/>
    <mergeCell ref="D117:J117"/>
    <mergeCell ref="A119:J119"/>
    <mergeCell ref="C120:J122"/>
    <mergeCell ref="D123:J123"/>
    <mergeCell ref="D124:J124"/>
    <mergeCell ref="D125:J125"/>
    <mergeCell ref="C126:J127"/>
    <mergeCell ref="C128:J128"/>
    <mergeCell ref="C129:J129"/>
    <mergeCell ref="A131:J131"/>
    <mergeCell ref="B132:J132"/>
    <mergeCell ref="A134:J134"/>
    <mergeCell ref="A138:J138"/>
    <mergeCell ref="C139:J140"/>
    <mergeCell ref="B135:J136"/>
    <mergeCell ref="C141:J142"/>
    <mergeCell ref="A153:J153"/>
    <mergeCell ref="D151:J151"/>
    <mergeCell ref="D145:J145"/>
    <mergeCell ref="D146:J146"/>
    <mergeCell ref="D147:J147"/>
    <mergeCell ref="B154:J154"/>
    <mergeCell ref="C155:J155"/>
    <mergeCell ref="D156:J156"/>
    <mergeCell ref="C165:J165"/>
    <mergeCell ref="D148:J148"/>
    <mergeCell ref="D149:J149"/>
    <mergeCell ref="D150:J150"/>
    <mergeCell ref="C143:J144"/>
    <mergeCell ref="C166:J168"/>
    <mergeCell ref="C160:J161"/>
    <mergeCell ref="C169:J169"/>
    <mergeCell ref="C170:J171"/>
    <mergeCell ref="D157:J157"/>
    <mergeCell ref="D158:J158"/>
    <mergeCell ref="C159:J159"/>
    <mergeCell ref="A163:J163"/>
    <mergeCell ref="C164:J164"/>
  </mergeCells>
  <printOptions/>
  <pageMargins left="0.65" right="0.36" top="0.4" bottom="0.89" header="0.27" footer="0.18"/>
  <pageSetup fitToHeight="10" horizontalDpi="600" verticalDpi="600" orientation="portrait" paperSize="9" scale="85" r:id="rId1"/>
  <rowBreaks count="2" manualBreakCount="2">
    <brk id="52" max="255" man="1"/>
    <brk id="118"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H88"/>
  <sheetViews>
    <sheetView tabSelected="1" view="pageBreakPreview" zoomScale="85" zoomScaleNormal="85" zoomScaleSheetLayoutView="85" zoomScalePageLayoutView="0" workbookViewId="0" topLeftCell="A25">
      <selection activeCell="E29" sqref="E29:E32"/>
    </sheetView>
  </sheetViews>
  <sheetFormatPr defaultColWidth="9.00390625" defaultRowHeight="13.5"/>
  <cols>
    <col min="1" max="1" width="9.75390625" style="112" customWidth="1"/>
    <col min="2" max="2" width="13.25390625" style="112" customWidth="1"/>
    <col min="3" max="3" width="39.75390625" style="112" customWidth="1"/>
    <col min="4" max="4" width="5.00390625" style="112" bestFit="1" customWidth="1"/>
    <col min="5" max="5" width="29.375" style="112" customWidth="1"/>
    <col min="6" max="6" width="31.625" style="112" customWidth="1"/>
    <col min="7" max="7" width="28.75390625" style="112" customWidth="1"/>
    <col min="8" max="8" width="5.875" style="112" customWidth="1"/>
    <col min="9" max="16384" width="9.00390625" style="112" customWidth="1"/>
  </cols>
  <sheetData>
    <row r="1" spans="1:8" ht="12">
      <c r="A1" s="344" t="s">
        <v>141</v>
      </c>
      <c r="B1" s="344"/>
      <c r="C1" s="344"/>
      <c r="D1" s="344"/>
      <c r="E1" s="344"/>
      <c r="F1" s="344"/>
      <c r="G1" s="344"/>
      <c r="H1" s="344"/>
    </row>
    <row r="2" spans="1:8" ht="12">
      <c r="A2" s="345" t="s">
        <v>76</v>
      </c>
      <c r="B2" s="345"/>
      <c r="C2" s="345"/>
      <c r="D2" s="345"/>
      <c r="E2" s="345"/>
      <c r="F2" s="345"/>
      <c r="G2" s="345"/>
      <c r="H2" s="345"/>
    </row>
    <row r="3" spans="1:8" ht="24">
      <c r="A3" s="113" t="s">
        <v>77</v>
      </c>
      <c r="B3" s="113" t="s">
        <v>94</v>
      </c>
      <c r="C3" s="113" t="s">
        <v>95</v>
      </c>
      <c r="D3" s="113" t="s">
        <v>78</v>
      </c>
      <c r="E3" s="113" t="s">
        <v>79</v>
      </c>
      <c r="F3" s="113" t="s">
        <v>96</v>
      </c>
      <c r="G3" s="113" t="s">
        <v>80</v>
      </c>
      <c r="H3" s="113" t="s">
        <v>81</v>
      </c>
    </row>
    <row r="4" spans="1:8" ht="42" customHeight="1">
      <c r="A4" s="114" t="s">
        <v>131</v>
      </c>
      <c r="B4" s="115"/>
      <c r="C4" s="116"/>
      <c r="D4" s="113" t="s">
        <v>82</v>
      </c>
      <c r="E4" s="117" t="s">
        <v>142</v>
      </c>
      <c r="F4" s="116"/>
      <c r="G4" s="115"/>
      <c r="H4" s="118"/>
    </row>
    <row r="5" spans="1:8" ht="40.5" customHeight="1">
      <c r="A5" s="281" t="s">
        <v>83</v>
      </c>
      <c r="B5" s="309" t="s">
        <v>84</v>
      </c>
      <c r="C5" s="331" t="str">
        <f>IF('入力シート'!C32="適用",'入力シート'!E32,"今回工事ではこの項目を適用しません。")</f>
        <v>今回工事ではこの項目を適用しません。</v>
      </c>
      <c r="D5" s="343" t="str">
        <f>IF('入力シート'!C32="適用","２号","不要")</f>
        <v>不要</v>
      </c>
      <c r="E5" s="323">
        <f>IF('入力シート'!C32="適用","本件工事の概略工程表及び工程管理に係る技術的所見を記入してください。指定の様式をそのまま使用するか、項目を必要に応じて追加して記入してもかまいませんが、A4片面2枚あるいはA3片面1枚までを限度とします。","")</f>
      </c>
      <c r="F5" s="341">
        <f>IF('入力シート'!C32="適用","不要","")</f>
      </c>
      <c r="G5" s="151">
        <f>IF('入力シート'!$C$32="適用","工程管理に対して、現場条件を踏まえて適切であり、重要な項目が網羅されている。","")</f>
      </c>
      <c r="H5" s="152">
        <f>IF('入力シート'!$C$32="適用",6,"")</f>
      </c>
    </row>
    <row r="6" spans="1:8" ht="40.5" customHeight="1">
      <c r="A6" s="282"/>
      <c r="B6" s="309"/>
      <c r="C6" s="332"/>
      <c r="D6" s="343"/>
      <c r="E6" s="324"/>
      <c r="F6" s="341"/>
      <c r="G6" s="153">
        <f>IF('入力シート'!$C$32="適用","工程管理に対して、重要な項目が概ね記載されている。","")</f>
      </c>
      <c r="H6" s="154">
        <f>IF('入力シート'!$C$32="適用",3,"")</f>
      </c>
    </row>
    <row r="7" spans="1:8" ht="40.5" customHeight="1">
      <c r="A7" s="282"/>
      <c r="B7" s="309"/>
      <c r="C7" s="332"/>
      <c r="D7" s="343"/>
      <c r="E7" s="324"/>
      <c r="F7" s="341"/>
      <c r="G7" s="153">
        <f>IF('入力シート'!$C$32="適用","工程管理に対して、重要な項目の記載が十分でなく、一般的な事項が記載されている。","")</f>
      </c>
      <c r="H7" s="154">
        <f>IF('入力シート'!$C$32="適用",0,"")</f>
      </c>
    </row>
    <row r="8" spans="1:8" ht="27" customHeight="1">
      <c r="A8" s="282"/>
      <c r="B8" s="309"/>
      <c r="C8" s="333"/>
      <c r="D8" s="343"/>
      <c r="E8" s="325"/>
      <c r="F8" s="341"/>
      <c r="G8" s="158">
        <f>IF('入力シート'!$C$32="適用","不適切である。","")</f>
      </c>
      <c r="H8" s="157">
        <f>IF('入力シート'!$C$32="適用","欠格","")</f>
      </c>
    </row>
    <row r="9" spans="1:8" ht="40.5" customHeight="1">
      <c r="A9" s="282"/>
      <c r="B9" s="309" t="s">
        <v>85</v>
      </c>
      <c r="C9" s="331" t="str">
        <f>IF('入力シート'!C33="適用",'入力シート'!E33,"今回工事ではこの項目を適用しません。")</f>
        <v>場所打ち杭築造時の掘削および材料の管理に関すること</v>
      </c>
      <c r="D9" s="343" t="str">
        <f>IF('入力シート'!C33="適用","３号","不要")</f>
        <v>３号</v>
      </c>
      <c r="E9" s="323" t="str">
        <f>IF('入力シート'!C33="適用","指定された品質管理上配慮すべき事項について、現場の状況を踏まえて、その対策及び技術的所見を記入してください。
指定の様式(A4片面)1枚とします。","")</f>
        <v>指定された品質管理上配慮すべき事項について、現場の状況を踏まえて、その対策及び技術的所見を記入してください。
指定の様式(A4片面)1枚とします。</v>
      </c>
      <c r="F9" s="341" t="str">
        <f>IF('入力シート'!C33="適用","不要","")</f>
        <v>不要</v>
      </c>
      <c r="G9" s="151" t="str">
        <f>IF('入力シート'!$C$33="適用","配慮すべき事項に対して、現場条件を踏まえて適切であり、重要な項目が網羅されている。","")</f>
        <v>配慮すべき事項に対して、現場条件を踏まえて適切であり、重要な項目が網羅されている。</v>
      </c>
      <c r="H9" s="152">
        <f>IF('入力シート'!$C$33="適用",6,"")</f>
        <v>6</v>
      </c>
    </row>
    <row r="10" spans="1:8" ht="40.5" customHeight="1">
      <c r="A10" s="282"/>
      <c r="B10" s="309"/>
      <c r="C10" s="332"/>
      <c r="D10" s="343"/>
      <c r="E10" s="324"/>
      <c r="F10" s="341"/>
      <c r="G10" s="153" t="str">
        <f>IF('入力シート'!$C$33="適用","配慮すべき事項に対して、重要な項目が概ね記載されている。","")</f>
        <v>配慮すべき事項に対して、重要な項目が概ね記載されている。</v>
      </c>
      <c r="H10" s="154">
        <f>IF('入力シート'!$C$33="適用",3,"")</f>
        <v>3</v>
      </c>
    </row>
    <row r="11" spans="1:8" ht="40.5" customHeight="1">
      <c r="A11" s="282"/>
      <c r="B11" s="309"/>
      <c r="C11" s="332"/>
      <c r="D11" s="343"/>
      <c r="E11" s="324"/>
      <c r="F11" s="341"/>
      <c r="G11" s="153" t="str">
        <f>IF('入力シート'!$C$33="適用","配慮すべき事項に対して、重要な項目の記載が十分でなく、一般的な事項が記載されている。","")</f>
        <v>配慮すべき事項に対して、重要な項目の記載が十分でなく、一般的な事項が記載されている。</v>
      </c>
      <c r="H11" s="154">
        <f>IF('入力シート'!$C$33="適用",0,"")</f>
        <v>0</v>
      </c>
    </row>
    <row r="12" spans="1:8" ht="27" customHeight="1">
      <c r="A12" s="282"/>
      <c r="B12" s="309"/>
      <c r="C12" s="333"/>
      <c r="D12" s="343"/>
      <c r="E12" s="325"/>
      <c r="F12" s="341"/>
      <c r="G12" s="158" t="str">
        <f>IF('入力シート'!$C$33="適用","不適切である。","")</f>
        <v>不適切である。</v>
      </c>
      <c r="H12" s="157" t="str">
        <f>IF('入力シート'!$C$33="適用","欠格","")</f>
        <v>欠格</v>
      </c>
    </row>
    <row r="13" spans="1:8" ht="40.5" customHeight="1">
      <c r="A13" s="282"/>
      <c r="B13" s="309" t="s">
        <v>86</v>
      </c>
      <c r="C13" s="342" t="str">
        <f>IF('入力シート'!C34="適用",'入力シート'!E34,"今回工事ではこの項目を適用しません。")</f>
        <v>今回工事ではこの項目を適用しません。</v>
      </c>
      <c r="D13" s="343" t="str">
        <f>IF('入力シート'!C34="適用","４号","不要")</f>
        <v>不要</v>
      </c>
      <c r="E13" s="323">
        <f>IF('入力シート'!C34="適用","指定された施工上の課題について、その対策及び技術的所見を記入してください。
指定の様式(A4片面)1枚とします。","")</f>
      </c>
      <c r="F13" s="341">
        <f>IF('入力シート'!C34="適用","不要","")</f>
      </c>
      <c r="G13" s="151">
        <f>IF('入力シート'!$C$34="適用","課題に対して、現場条件を踏まえて適切であり、重要な項目が網羅されている。","")</f>
      </c>
      <c r="H13" s="152">
        <f>IF('入力シート'!$C$34="適用",6,"")</f>
      </c>
    </row>
    <row r="14" spans="1:8" ht="40.5" customHeight="1">
      <c r="A14" s="282"/>
      <c r="B14" s="309"/>
      <c r="C14" s="342"/>
      <c r="D14" s="343"/>
      <c r="E14" s="324"/>
      <c r="F14" s="341"/>
      <c r="G14" s="153">
        <f>IF('入力シート'!$C$34="適用","課題に対して、重要な項目が概ね記載されている。","")</f>
      </c>
      <c r="H14" s="154">
        <f>IF('入力シート'!$C$34="適用",3,"")</f>
      </c>
    </row>
    <row r="15" spans="1:8" ht="40.5" customHeight="1">
      <c r="A15" s="282"/>
      <c r="B15" s="309"/>
      <c r="C15" s="342"/>
      <c r="D15" s="343"/>
      <c r="E15" s="324"/>
      <c r="F15" s="341"/>
      <c r="G15" s="153">
        <f>IF('入力シート'!$C$34="適用","課題に対して、重要な項目の記載が十分でなく、一般的な事項が記載されている。","")</f>
      </c>
      <c r="H15" s="154">
        <f>IF('入力シート'!$C$34="適用",0,"")</f>
      </c>
    </row>
    <row r="16" spans="1:8" ht="27" customHeight="1">
      <c r="A16" s="282"/>
      <c r="B16" s="309"/>
      <c r="C16" s="342"/>
      <c r="D16" s="343"/>
      <c r="E16" s="325"/>
      <c r="F16" s="341"/>
      <c r="G16" s="158">
        <f>IF('入力シート'!$C$34="適用","不適切である。","")</f>
      </c>
      <c r="H16" s="157">
        <f>IF('入力シート'!$C$34="適用","欠格","")</f>
      </c>
    </row>
    <row r="17" spans="1:8" ht="40.5" customHeight="1">
      <c r="A17" s="282"/>
      <c r="B17" s="309" t="s">
        <v>87</v>
      </c>
      <c r="C17" s="342" t="str">
        <f>IF('入力シート'!C35="適用",'入力シート'!E35,"今回工事ではこの項目を適用しません。")</f>
        <v>周辺地権者を含む現場周辺利用者、搬入出、周辺環境および競合工事との調整に関すること</v>
      </c>
      <c r="D17" s="343" t="str">
        <f>IF('入力シート'!C35="適用","５号","不要")</f>
        <v>５号</v>
      </c>
      <c r="E17" s="323" t="str">
        <f>IF('入力シート'!C35="適用","指定された施工上配慮すべき事項について、その対策及び技術的所見を記入してください。
指定の様式(A4片面)1枚とします。","")</f>
        <v>指定された施工上配慮すべき事項について、その対策及び技術的所見を記入してください。
指定の様式(A4片面)1枚とします。</v>
      </c>
      <c r="F17" s="341" t="str">
        <f>IF('入力シート'!C35="適用","不要","")</f>
        <v>不要</v>
      </c>
      <c r="G17" s="151" t="str">
        <f>IF('入力シート'!$C$35="適用","配慮すべき事項に対して、現場条件を踏まえて適切であり、重要な項目が網羅されている。","")</f>
        <v>配慮すべき事項に対して、現場条件を踏まえて適切であり、重要な項目が網羅されている。</v>
      </c>
      <c r="H17" s="152">
        <f>IF('入力シート'!$C$35="適用",6,"")</f>
        <v>6</v>
      </c>
    </row>
    <row r="18" spans="1:8" ht="40.5" customHeight="1">
      <c r="A18" s="282"/>
      <c r="B18" s="309"/>
      <c r="C18" s="342"/>
      <c r="D18" s="343"/>
      <c r="E18" s="324"/>
      <c r="F18" s="341"/>
      <c r="G18" s="153" t="str">
        <f>IF('入力シート'!$C$35="適用","配慮すべき事項に対して、重要な項目が概ね記載されている。","")</f>
        <v>配慮すべき事項に対して、重要な項目が概ね記載されている。</v>
      </c>
      <c r="H18" s="154">
        <f>IF('入力シート'!$C$35="適用",3,"")</f>
        <v>3</v>
      </c>
    </row>
    <row r="19" spans="1:8" ht="40.5" customHeight="1">
      <c r="A19" s="282"/>
      <c r="B19" s="309"/>
      <c r="C19" s="342"/>
      <c r="D19" s="343"/>
      <c r="E19" s="324"/>
      <c r="F19" s="341"/>
      <c r="G19" s="153" t="str">
        <f>IF('入力シート'!$C$35="適用","配慮すべき事項に対して、重要な項目の記載が十分でなく、一般的な事項が記載されている。","")</f>
        <v>配慮すべき事項に対して、重要な項目の記載が十分でなく、一般的な事項が記載されている。</v>
      </c>
      <c r="H19" s="154">
        <f>IF('入力シート'!$C$35="適用",0,"")</f>
        <v>0</v>
      </c>
    </row>
    <row r="20" spans="1:8" ht="31.5" customHeight="1">
      <c r="A20" s="282"/>
      <c r="B20" s="309"/>
      <c r="C20" s="342"/>
      <c r="D20" s="343"/>
      <c r="E20" s="325"/>
      <c r="F20" s="341"/>
      <c r="G20" s="158" t="str">
        <f>IF('入力シート'!$C$35="適用","不適切である。","")</f>
        <v>不適切である。</v>
      </c>
      <c r="H20" s="157" t="str">
        <f>IF('入力シート'!$C$35="適用","欠格","")</f>
        <v>欠格</v>
      </c>
    </row>
    <row r="21" spans="1:8" ht="40.5" customHeight="1">
      <c r="A21" s="282"/>
      <c r="B21" s="309" t="s">
        <v>88</v>
      </c>
      <c r="C21" s="342" t="str">
        <f>IF('入力シート'!C36="適用",'入力シート'!E36,"今回工事ではこの項目を適用しません。")</f>
        <v>今回工事ではこの項目を適用しません。</v>
      </c>
      <c r="D21" s="343" t="str">
        <f>IF('入力シート'!C36="適用","６号","不要")</f>
        <v>不要</v>
      </c>
      <c r="E21" s="323">
        <f>IF('入力シート'!C36="適用","指定された安全管理に留意すべき事項について、その対策及び技術的所見を記入してください。
指定の様式(A4片面)1枚とします。","")</f>
      </c>
      <c r="F21" s="341">
        <f>IF('入力シート'!C36="適用","不要","")</f>
      </c>
      <c r="G21" s="151">
        <f>IF('入力シート'!$C$36="適用","留意すべき事項に対して、現場条件を踏まえて適切であり、重要な項目が網羅されている。","")</f>
      </c>
      <c r="H21" s="152">
        <f>IF('入力シート'!$C$36="適用",6,"")</f>
      </c>
    </row>
    <row r="22" spans="1:8" ht="40.5" customHeight="1">
      <c r="A22" s="282"/>
      <c r="B22" s="309"/>
      <c r="C22" s="342"/>
      <c r="D22" s="343"/>
      <c r="E22" s="324"/>
      <c r="F22" s="341"/>
      <c r="G22" s="153">
        <f>IF('入力シート'!$C$36="適用","留意すべき事項に対して、重要な項目が概ね記載されている。","")</f>
      </c>
      <c r="H22" s="154">
        <f>IF('入力シート'!$C$36="適用",3,"")</f>
      </c>
    </row>
    <row r="23" spans="1:8" ht="40.5" customHeight="1">
      <c r="A23" s="282"/>
      <c r="B23" s="309"/>
      <c r="C23" s="342"/>
      <c r="D23" s="343"/>
      <c r="E23" s="324"/>
      <c r="F23" s="341"/>
      <c r="G23" s="153">
        <f>IF('入力シート'!$C$36="適用","留意すべき事項に対して、重要な項目の記載が十分でなく、一般的な事項が記載されている。","")</f>
      </c>
      <c r="H23" s="154">
        <f>IF('入力シート'!$C$36="適用",0,"")</f>
      </c>
    </row>
    <row r="24" spans="1:8" ht="30.75" customHeight="1">
      <c r="A24" s="282"/>
      <c r="B24" s="309"/>
      <c r="C24" s="342"/>
      <c r="D24" s="343"/>
      <c r="E24" s="325"/>
      <c r="F24" s="341"/>
      <c r="G24" s="158">
        <f>IF('入力シート'!$C$36="適用","不適切である。","")</f>
      </c>
      <c r="H24" s="157">
        <f>IF('入力シート'!$C$36="適用","欠格","")</f>
      </c>
    </row>
    <row r="25" spans="1:8" ht="40.5" customHeight="1">
      <c r="A25" s="282"/>
      <c r="B25" s="309" t="s">
        <v>89</v>
      </c>
      <c r="C25" s="342" t="str">
        <f>IF('入力シート'!C37="適用",'入力シート'!E37,"今回工事ではこの項目を適用しません。")</f>
        <v>今回工事ではこの項目を適用しません。</v>
      </c>
      <c r="D25" s="343" t="str">
        <f>IF('入力シート'!C37="適用","７号","不要")</f>
        <v>不要</v>
      </c>
      <c r="E25" s="323">
        <f>IF('入力シート'!C37="適用","指定された環境負荷軽減に配慮すべき事項について、その対策及び技術的所見を記入してください。
指定の様式(A4片面)1枚とします。","")</f>
      </c>
      <c r="F25" s="341">
        <f>IF('入力シート'!C37="適用","不要","")</f>
      </c>
      <c r="G25" s="151">
        <f>IF('入力シート'!$C$37="適用","配慮すべき事項に対して、現場条件を踏まえて適切であり、重要な項目が網羅されている。","")</f>
      </c>
      <c r="H25" s="152">
        <f>IF('入力シート'!$C$37="適用",6,"")</f>
      </c>
    </row>
    <row r="26" spans="1:8" ht="40.5" customHeight="1">
      <c r="A26" s="282"/>
      <c r="B26" s="309"/>
      <c r="C26" s="342"/>
      <c r="D26" s="343"/>
      <c r="E26" s="324"/>
      <c r="F26" s="341"/>
      <c r="G26" s="153">
        <f>IF('入力シート'!$C$37="適用","配慮すべき事項に対して、重要な項目が概ね記載されている。","")</f>
      </c>
      <c r="H26" s="154">
        <f>IF('入力シート'!$C$37="適用",3,"")</f>
      </c>
    </row>
    <row r="27" spans="1:8" ht="40.5" customHeight="1">
      <c r="A27" s="282"/>
      <c r="B27" s="309"/>
      <c r="C27" s="342"/>
      <c r="D27" s="343"/>
      <c r="E27" s="324"/>
      <c r="F27" s="341"/>
      <c r="G27" s="153">
        <f>IF('入力シート'!$C$37="適用","配慮すべき事項に対して、重要な項目の記載が十分でなく、一般的な事項が記載されている。","")</f>
      </c>
      <c r="H27" s="154">
        <f>IF('入力シート'!$C$37="適用",0,"")</f>
      </c>
    </row>
    <row r="28" spans="1:8" ht="29.25" customHeight="1">
      <c r="A28" s="283"/>
      <c r="B28" s="309"/>
      <c r="C28" s="342"/>
      <c r="D28" s="343"/>
      <c r="E28" s="325"/>
      <c r="F28" s="341"/>
      <c r="G28" s="158">
        <f>IF('入力シート'!$C$37="適用","不適切である。","")</f>
      </c>
      <c r="H28" s="157">
        <f>IF('入力シート'!$C$37="適用","欠格","")</f>
      </c>
    </row>
    <row r="29" spans="1:8" ht="24.75" customHeight="1">
      <c r="A29" s="281" t="s">
        <v>132</v>
      </c>
      <c r="B29" s="331" t="s">
        <v>90</v>
      </c>
      <c r="C29" s="119" t="str">
        <f>IF('入力シート'!C38="適用","過去15年間の同種工事の施工実績（※1）","今回工事ではこの項目を適用しません。")</f>
        <v>過去15年間の同種工事の施工実績（※1）</v>
      </c>
      <c r="D29" s="302" t="str">
        <f>IF('入力シート'!C38="適用","１号","不要")</f>
        <v>１号</v>
      </c>
      <c r="E29" s="334" t="str">
        <f>IF('入力シート'!C38="適用","平成12年4月1日以降に完成した同種工事の元請としての施工実績を１件記入してください。なお、本市発注工事（※2）での実績がある場合は、それを優先して記入してください。
上記の内容を証明するため、右記資料を１号様式の添付資料欄に資料名を記入のうえ、添付してください。
※必ず、工事名だけでなく、具体的評価項目を満たしていることを証明できる書類を添付してください。","")</f>
        <v>平成12年4月1日以降に完成した同種工事の元請としての施工実績を１件記入してください。なお、本市発注工事（※2）での実績がある場合は、それを優先して記入してください。
上記の内容を証明するため、右記資料を１号様式の添付資料欄に資料名を記入のうえ、添付してください。
※必ず、工事名だけでなく、具体的評価項目を満たしていることを証明できる書類を添付してください。</v>
      </c>
      <c r="F29" s="121" t="str">
        <f>IF('入力シート'!C38="適用","施工実績を証明する書類","")</f>
        <v>施工実績を証明する書類</v>
      </c>
      <c r="G29" s="337" t="str">
        <f>IF('入力シート'!$C$38="適用","平成12年4月1日以降に完成した本市発注の同種工事の元請としての施工実績がある。","")</f>
        <v>平成12年4月1日以降に完成した本市発注の同種工事の元請としての施工実績がある。</v>
      </c>
      <c r="H29" s="329">
        <f>IF('入力シート'!$C$38="適用",4,"")</f>
        <v>4</v>
      </c>
    </row>
    <row r="30" spans="1:8" ht="91.5" customHeight="1">
      <c r="A30" s="282"/>
      <c r="B30" s="332"/>
      <c r="C30" s="282" t="str">
        <f>IF('入力シート'!C38="適用","同種工事："&amp;'入力シート'!E38,"")</f>
        <v>同種工事：φ3500mm以上かつ深さ15m以上の鋼製ケーシング式立坑を用いた土木構造物（仮設物でも可）の築造工事</v>
      </c>
      <c r="D30" s="303"/>
      <c r="E30" s="335"/>
      <c r="F30" s="282" t="str">
        <f>IF('入力シート'!C38="適用","(1)公共工事でコリンズ登録のある場合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(2)公共工事でコリンズ登録がない場合又は民間工事の場合
　契約書（同種工事であることが証明できる設計書、工事内訳明細書、平面図等を含む。）の該当部分の写し","")</f>
        <v>(1)公共工事でコリンズ登録のある場合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(2)公共工事でコリンズ登録がない場合又は民間工事の場合
　契約書（同種工事であることが証明できる設計書、工事内訳明細書、平面図等を含む。）の該当部分の写し</v>
      </c>
      <c r="G30" s="338"/>
      <c r="H30" s="330"/>
    </row>
    <row r="31" spans="1:8" ht="82.5" customHeight="1">
      <c r="A31" s="282"/>
      <c r="B31" s="332"/>
      <c r="C31" s="282"/>
      <c r="D31" s="303"/>
      <c r="E31" s="335"/>
      <c r="F31" s="282"/>
      <c r="G31" s="153" t="str">
        <f>IF('入力シート'!$C$38="適用","平成12年4月1日以降に完成した本市発注以外の同種工事の元請としての施工実績がある。","")</f>
        <v>平成12年4月1日以降に完成した本市発注以外の同種工事の元請としての施工実績がある。</v>
      </c>
      <c r="H31" s="154">
        <f>IF('入力シート'!$C$38="適用",2,"")</f>
        <v>2</v>
      </c>
    </row>
    <row r="32" spans="1:8" ht="36.75" customHeight="1">
      <c r="A32" s="282"/>
      <c r="B32" s="333"/>
      <c r="C32" s="283"/>
      <c r="D32" s="304"/>
      <c r="E32" s="336"/>
      <c r="F32" s="283"/>
      <c r="G32" s="158" t="str">
        <f>IF('入力シート'!$C$38="適用","実績なし","")</f>
        <v>実績なし</v>
      </c>
      <c r="H32" s="157">
        <f>IF('入力シート'!$C$38="適用",0,"")</f>
        <v>0</v>
      </c>
    </row>
    <row r="33" spans="1:8" ht="55.5" customHeight="1">
      <c r="A33" s="282"/>
      <c r="B33" s="309" t="s">
        <v>91</v>
      </c>
      <c r="C33" s="119" t="str">
        <f>IF('入力シート'!C39="適用","過去2年間の同一登録工種工事での工事成績評定点80点以上の回数（※3）","今回工事ではこの項目を適用しません。")</f>
        <v>過去2年間の同一登録工種工事での工事成績評定点80点以上の回数（※3）</v>
      </c>
      <c r="D33" s="302" t="str">
        <f>IF('入力シート'!C39="適用","１号","不要")</f>
        <v>１号</v>
      </c>
      <c r="E33" s="323" t="str">
        <f>IF('入力シート'!C39="適用","平成"&amp;'入力シート'!E58&amp;"年"&amp;'入力シート'!E59&amp;"月1日から、平成"&amp;'入力シート'!E61&amp;"年"&amp;'入力シート'!E62&amp;"月"&amp;'入力シート'!E63&amp;"日までに完成した本件工事と同一登録工種に係る本市発注工事（※2）の工事完成検査結果通知書の評定点が80点以上のものについて記入してください。また内容を証明するための右記資料を添付してください。","")</f>
        <v>平成25年5月1日から、平成27年4月30日までに完成した本件工事と同一登録工種に係る本市発注工事（※2）の工事完成検査結果通知書の評定点が80点以上のものについて記入してください。また内容を証明するための右記資料を添付してください。</v>
      </c>
      <c r="F33" s="326" t="str">
        <f>IF('入力シート'!C39="適用","工事完成検査結果通知書の写し","")</f>
        <v>工事完成検査結果通知書の写し</v>
      </c>
      <c r="G33" s="151" t="str">
        <f>IF('入力シート'!$C$39="適用","平成"&amp;'入力シート'!E58&amp;"年"&amp;'入力シート'!E59&amp;"月1日から、平成"&amp;'入力シート'!E61&amp;"年"&amp;'入力シート'!E62&amp;"月"&amp;'入力シート'!E63&amp;"日までに完成した本件工事と同一登録工種で評定点80点以上の本市発注工事が２件以上ある。","")</f>
        <v>平成25年5月1日から、平成27年4月30日までに完成した本件工事と同一登録工種で評定点80点以上の本市発注工事が２件以上ある。</v>
      </c>
      <c r="H33" s="152">
        <f>IF('入力シート'!$C$39="適用",4,"")</f>
        <v>4</v>
      </c>
    </row>
    <row r="34" spans="1:8" ht="57.75" customHeight="1">
      <c r="A34" s="282"/>
      <c r="B34" s="309"/>
      <c r="C34" s="176" t="str">
        <f>IF('入力シート'!C39="適用","同一登録工種："&amp;'入力シート'!E39,"")</f>
        <v>同一登録工種：土木</v>
      </c>
      <c r="D34" s="303"/>
      <c r="E34" s="324"/>
      <c r="F34" s="327"/>
      <c r="G34" s="153" t="str">
        <f>IF('入力シート'!$C$39="適用","平成"&amp;'入力シート'!E58&amp;"年"&amp;'入力シート'!E59&amp;"月1日から、平成"&amp;'入力シート'!E61&amp;"年"&amp;'入力シート'!E62&amp;"月"&amp;'入力シート'!E63&amp;"日までに完成した本件工事と同一登録工種で評定点80点以上の本市発注工事が１件ある。","")</f>
        <v>平成25年5月1日から、平成27年4月30日までに完成した本件工事と同一登録工種で評定点80点以上の本市発注工事が１件ある。</v>
      </c>
      <c r="H34" s="154">
        <f>IF('入力シート'!$C$39="適用",2,"")</f>
        <v>2</v>
      </c>
    </row>
    <row r="35" spans="1:8" ht="33.75" customHeight="1">
      <c r="A35" s="282"/>
      <c r="B35" s="309"/>
      <c r="C35" s="177" t="str">
        <f>IF('入力シート'!C39="適用","過去2年間：開札日の3ヶ月前の月末を最終日とし、その2年前の翌月1日を開始日とする期間","")</f>
        <v>過去2年間：開札日の3ヶ月前の月末を最終日とし、その2年前の翌月1日を開始日とする期間</v>
      </c>
      <c r="D35" s="304"/>
      <c r="E35" s="325"/>
      <c r="F35" s="328"/>
      <c r="G35" s="158" t="str">
        <f>IF('入力シート'!$C$39="適用","該当なし","")</f>
        <v>該当なし</v>
      </c>
      <c r="H35" s="157">
        <f>IF('入力シート'!$C$39="適用",0,"")</f>
        <v>0</v>
      </c>
    </row>
    <row r="36" spans="1:8" ht="53.25" customHeight="1">
      <c r="A36" s="282"/>
      <c r="B36" s="309" t="s">
        <v>162</v>
      </c>
      <c r="C36" s="119" t="str">
        <f>IF('入力シート'!C40="適用","過去5年間の優良工事施工会社表彰の回数（※3）","今回工事ではこの項目を適用しません。")</f>
        <v>今回工事ではこの項目を適用しません。</v>
      </c>
      <c r="D36" s="302" t="str">
        <f>IF('入力シート'!C40="適用","１号","不要")</f>
        <v>不要</v>
      </c>
      <c r="E36" s="323">
        <f>IF('入力シート'!C40="適用","平成22年度以降に、本件工事と同一部門で本市における優良工事施工会社表彰を受けている場合に記入してください。","")</f>
      </c>
      <c r="F36" s="317">
        <f>IF('入力シート'!C40="適用","不要","")</f>
      </c>
      <c r="G36" s="151">
        <f>IF('入力シート'!$C$40="適用","平成22年度以降に、本件工事と同一部門で本市における優良工事施工会社表彰を２回以上受けている。","")</f>
      </c>
      <c r="H36" s="152">
        <f>IF('入力シート'!$C$40="適用",4,"")</f>
      </c>
    </row>
    <row r="37" spans="1:8" ht="46.5" customHeight="1">
      <c r="A37" s="282"/>
      <c r="B37" s="309"/>
      <c r="C37" s="282">
        <f>IF('入力シート'!C40="適用","表彰部門："&amp;'入力シート'!E40,"")</f>
      </c>
      <c r="D37" s="303"/>
      <c r="E37" s="324"/>
      <c r="F37" s="320"/>
      <c r="G37" s="153">
        <f>IF('入力シート'!$C$40="適用","平成22年度以降に、本件工事と同一部門で本市における優良工事施工会社表彰を１回受けている。","")</f>
      </c>
      <c r="H37" s="154">
        <f>IF('入力シート'!$C$40="適用",2,"")</f>
      </c>
    </row>
    <row r="38" spans="1:8" ht="12">
      <c r="A38" s="282"/>
      <c r="B38" s="309"/>
      <c r="C38" s="283"/>
      <c r="D38" s="304"/>
      <c r="E38" s="325"/>
      <c r="F38" s="320"/>
      <c r="G38" s="158">
        <f>IF('入力シート'!$C$40="適用","該当なし","")</f>
      </c>
      <c r="H38" s="157">
        <f>IF('入力シート'!$C$40="適用",0,"")</f>
      </c>
    </row>
    <row r="39" spans="1:8" ht="18" customHeight="1">
      <c r="A39" s="282"/>
      <c r="B39" s="331" t="s">
        <v>133</v>
      </c>
      <c r="C39" s="339" t="str">
        <f>IF('入力シート'!C41="適用","配置予定技術者（入札公告に定める技術者）が有する過去15年間の同種工事の施工経験（※1）","今回工事ではこの項目を適用しません。")</f>
        <v>配置予定技術者（入札公告に定める技術者）が有する過去15年間の同種工事の施工経験（※1）</v>
      </c>
      <c r="D39" s="302" t="str">
        <f>IF('入力シート'!C41="適用","１号","不要")</f>
        <v>１号</v>
      </c>
      <c r="E39" s="334" t="str">
        <f>IF('入力シート'!C41="適用","配置予定技術者（入札公告に定める技術者（※6））が有する、平成12年4月1日以降に完成した同種工事の元請としての施工経験(主任技術者、監理技術者、現場代理人としての経験のみ)を１件記入してください。なお、本市発注工事（※2）での経験がある場合は、それを優先して記入してください。"&amp;"
上記の内容を証明するため、右記資料を１号様式の添付資料欄に資料名を記入のうえ、添付してください。
"&amp;""&amp;"
技術者氏名は「☆配置予定技術者氏名等記入欄」に１名のみ記入の上、技術者資格を証明する資料を添付してください。加点対象となる技術者がいない場合には、技術者氏名欄に「該当なし」と記載するか空欄のままにしてください。
"&amp;"
"&amp;"※必ず、工事名だけでなく、具体的評価項目を満たしていることを証明できる書類を添付してください。","")</f>
        <v>配置予定技術者（入札公告に定める技術者（※6））が有する、平成12年4月1日以降に完成した同種工事の元請としての施工経験(主任技術者、監理技術者、現場代理人としての経験のみ)を１件記入してください。なお、本市発注工事（※2）での経験がある場合は、それを優先して記入してください。
上記の内容を証明するため、右記資料を１号様式の添付資料欄に資料名を記入のうえ、添付してください。
技術者氏名は「☆配置予定技術者氏名等記入欄」に１名のみ記入の上、技術者資格を証明する資料を添付してください。加点対象となる技術者がいない場合には、技術者氏名欄に「該当なし」と記載するか空欄のままにしてください。
※必ず、工事名だけでなく、具体的評価項目を満たしていることを証明できる書類を添付してください。</v>
      </c>
      <c r="F39" s="123" t="str">
        <f>IF('入力シート'!C41="適用","施工経験を証明する書類","")</f>
        <v>施工経験を証明する書類</v>
      </c>
      <c r="G39" s="337" t="str">
        <f>IF('入力シート'!$C$41="適用","平成12年4月1日以降に完成した本市発注の同種工事の元請としての施工経験(主任技術者、監理技術者、現場代理人のうち、いずれかの経験)がある。","")</f>
        <v>平成12年4月1日以降に完成した本市発注の同種工事の元請としての施工経験(主任技術者、監理技術者、現場代理人のうち、いずれかの経験)がある。</v>
      </c>
      <c r="H39" s="329">
        <f>IF('入力シート'!$C$41="適用",4,"")</f>
        <v>4</v>
      </c>
    </row>
    <row r="40" spans="1:8" ht="147.75" customHeight="1">
      <c r="A40" s="282"/>
      <c r="B40" s="332"/>
      <c r="C40" s="340"/>
      <c r="D40" s="303"/>
      <c r="E40" s="335"/>
      <c r="F40" s="282" t="str">
        <f>IF('入力シート'!C41="適用","(1)公共工事でコリンズ登録のある場合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amp;"
(2)公共工事でコリンズ登録がない場合又は民間工事の場合
　契約書（同種工事であることが証明できる設計書、工事内訳明細書、平面図等を含む。）の該当部分の写し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f>
        <v>(1)公共工事でコリンズ登録のある場合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
(2)公共工事でコリンズ登録がない場合又は民間工事の場合
　契約書（同種工事であることが証明できる設計書、工事内訳明細書、平面図等を含む。）の該当部分の写し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v>
      </c>
      <c r="G40" s="338"/>
      <c r="H40" s="330"/>
    </row>
    <row r="41" spans="1:8" ht="175.5" customHeight="1">
      <c r="A41" s="282"/>
      <c r="B41" s="332"/>
      <c r="C41" s="282" t="str">
        <f>IF('入力シート'!C41="適用","同種工事："&amp;'入力シート'!E41,"")</f>
        <v>同種工事：場所打ち杭</v>
      </c>
      <c r="D41" s="303"/>
      <c r="E41" s="335"/>
      <c r="F41" s="282"/>
      <c r="G41" s="153" t="str">
        <f>IF('入力シート'!$C$41="適用","平成12年4月1日以降に完成した本市発注以外の同種工事の元請としての施工経験(主任技術者、監理技術者、現場代理人のうち、いずれかの経験)がある。","")</f>
        <v>平成12年4月1日以降に完成した本市発注以外の同種工事の元請としての施工経験(主任技術者、監理技術者、現場代理人のうち、いずれかの経験)がある。</v>
      </c>
      <c r="H41" s="154">
        <f>IF('入力シート'!$C$41="適用",2,"")</f>
        <v>2</v>
      </c>
    </row>
    <row r="42" spans="1:8" ht="18" customHeight="1">
      <c r="A42" s="282"/>
      <c r="B42" s="332"/>
      <c r="C42" s="282"/>
      <c r="D42" s="303"/>
      <c r="E42" s="335"/>
      <c r="F42" s="220" t="str">
        <f>IF('入力シート'!C41="適用","技術者資格を証明する書類","")</f>
        <v>技術者資格を証明する書類</v>
      </c>
      <c r="G42" s="321" t="str">
        <f>IF('入力シート'!$C$41="適用","該当なし","")</f>
        <v>該当なし</v>
      </c>
      <c r="H42" s="330">
        <f>IF('入力シート'!$C$41="適用",0,"")</f>
        <v>0</v>
      </c>
    </row>
    <row r="43" spans="1:8" ht="44.25" customHeight="1">
      <c r="A43" s="282"/>
      <c r="B43" s="333"/>
      <c r="C43" s="283"/>
      <c r="D43" s="304"/>
      <c r="E43" s="336"/>
      <c r="F43" s="177" t="str">
        <f>IF('入力シート'!C41="適用","監理技術者資格者証の写し及び監理技術者講習修了証の写し。","")</f>
        <v>監理技術者資格者証の写し及び監理技術者講習修了証の写し。</v>
      </c>
      <c r="G43" s="322"/>
      <c r="H43" s="322"/>
    </row>
    <row r="44" spans="1:8" ht="75.75" customHeight="1">
      <c r="A44" s="282"/>
      <c r="B44" s="309" t="s">
        <v>134</v>
      </c>
      <c r="C44" s="309" t="str">
        <f>IF('入力シート'!C42="適用","配置予定技術者（入札公告に定める技術者）が有する資格","今回工事ではこの項目を適用しません。")</f>
        <v>今回工事ではこの項目を適用しません。</v>
      </c>
      <c r="D44" s="302" t="str">
        <f>IF('入力シート'!C42="適用","１号","不要")</f>
        <v>不要</v>
      </c>
      <c r="E44" s="300">
        <f>IF('入力シート'!C42="適用","配置予定技術者（入札公告に定める技術者（※6））が本件工事と同種の建設業に係る監理技術者資格者証を有している場合は「する」と記入した上で、「☆配置予定技術者氏名等記入欄」に氏名等を記入してください。加点対象となる技術者がいない場合には、「しない」と記載してください。","")</f>
      </c>
      <c r="F44" s="328">
        <f>IF('入力シート'!C42="適用","監理技術者資格者証及び監理技術者講習終了証の写し","")</f>
      </c>
      <c r="G44" s="151">
        <f>IF('入力シート'!$C$42="適用","監理技術者の配置を必要としない工事において、監理技術者資格者証を有する技術者を配置する。","")</f>
      </c>
      <c r="H44" s="152">
        <f>IF('入力シート'!$C$42="適用",4,"")</f>
      </c>
    </row>
    <row r="45" spans="1:8" ht="69.75" customHeight="1">
      <c r="A45" s="282"/>
      <c r="B45" s="309"/>
      <c r="C45" s="309"/>
      <c r="D45" s="304"/>
      <c r="E45" s="300"/>
      <c r="F45" s="301"/>
      <c r="G45" s="158">
        <f>IF('入力シート'!$C$42="適用","監理技術者の配置を必要としない工事において、監理技術者資格者証を有する技術者を配置しない。","")</f>
      </c>
      <c r="H45" s="157">
        <f>IF('入力シート'!$C$42="適用",0,"")</f>
      </c>
    </row>
    <row r="46" spans="1:8" ht="68.25" customHeight="1">
      <c r="A46" s="282"/>
      <c r="B46" s="309" t="s">
        <v>166</v>
      </c>
      <c r="C46" s="119" t="str">
        <f>IF('入力シート'!C43="適用","過去5年間の配置予定現場代理人の横浜市優良工事現場責任者表彰の有無","今回工事ではこの項目を適用しません。")</f>
        <v>今回工事ではこの項目を適用しません。</v>
      </c>
      <c r="D46" s="302" t="str">
        <f>IF('入力シート'!C43="適用","１号","不要")</f>
        <v>不要</v>
      </c>
      <c r="E46" s="300">
        <f>IF('入力シート'!C43="適用","平成22年度以降に、配置予定現場代理人（※6）が本件工事と同一部門で横浜市優良工事現場責任者表彰を受けている場合は「する」と記入した上で、「☆配置予定現場代理人氏名記入欄」に氏名を記入してください。加点対象となる現場代理人がいない場合には、「しない」と記載してください。1名のみ記載してください。","")</f>
      </c>
      <c r="F46" s="317">
        <f>IF('入力シート'!C43="適用","不要","")</f>
      </c>
      <c r="G46" s="151">
        <f>IF('入力シート'!$C$43="適用","平成22年度以降に、配置予定現場代理人が本件工事と同一部門で横浜市優良工事現場責任者表彰を受けている。","")</f>
      </c>
      <c r="H46" s="152">
        <f>IF('入力シート'!$C$43="適用",2,"")</f>
      </c>
    </row>
    <row r="47" spans="1:8" ht="37.5" customHeight="1">
      <c r="A47" s="282"/>
      <c r="B47" s="309"/>
      <c r="C47" s="282">
        <f>IF('入力シート'!C43="適用","表彰部門："&amp;'入力シート'!E43,"")</f>
      </c>
      <c r="D47" s="303"/>
      <c r="E47" s="300"/>
      <c r="F47" s="320"/>
      <c r="G47" s="321">
        <f>IF('入力シート'!$C$43="適用","受けていない。","")</f>
      </c>
      <c r="H47" s="330">
        <f>IF('入力シート'!$C$43="適用",0,"")</f>
      </c>
    </row>
    <row r="48" spans="1:8" ht="20.25" customHeight="1">
      <c r="A48" s="282"/>
      <c r="B48" s="309"/>
      <c r="C48" s="283"/>
      <c r="D48" s="304"/>
      <c r="E48" s="300"/>
      <c r="F48" s="318"/>
      <c r="G48" s="322"/>
      <c r="H48" s="322"/>
    </row>
    <row r="49" spans="1:8" ht="66.75" customHeight="1">
      <c r="A49" s="282"/>
      <c r="B49" s="290" t="s">
        <v>311</v>
      </c>
      <c r="C49" s="290" t="str">
        <f>IF('入力シート'!C44="適用","若手技術者の配置・専任指導技術者の実績（※6）","今回工事ではこの項目を適用しません。")</f>
        <v>今回工事ではこの項目を適用しません。</v>
      </c>
      <c r="D49" s="302" t="str">
        <f>IF('入力シート'!C44="適用","１号","不要")</f>
        <v>不要</v>
      </c>
      <c r="E49" s="292">
        <f>IF('入力シート'!C44="適用","入札公告で定める技術者に若手技術者を配置する場合は「する」と記入した上で、その氏名等を「☆配置予定技術者氏名等記入欄」に１名のみ記入し、証明する書類を添付してください。","")</f>
      </c>
      <c r="F49" s="308">
        <f>IF('入力シート'!C44="適用","監理技術者資格者証の写し及び監理技術者講習修了証の写し。","")</f>
      </c>
      <c r="G49" s="234">
        <f>IF('入力シート'!$C44="適用","入札公告で定める技術者に若手技術者を配置する。なお、専任指導技術者を追加配置する場合、以下①、②についても、該当する評価項目が「適用」である限りにおいて、評価できるものとします。","")</f>
      </c>
      <c r="H49" s="161">
        <f>IF('入力シート'!$C$44="適用",1,"")</f>
      </c>
    </row>
    <row r="50" spans="1:8" ht="36" customHeight="1">
      <c r="A50" s="282"/>
      <c r="B50" s="316"/>
      <c r="C50" s="316"/>
      <c r="D50" s="303"/>
      <c r="E50" s="293"/>
      <c r="F50" s="286"/>
      <c r="G50" s="168">
        <f>IF('入力シート'!$C44="適用","入札公告で定める技術者に若手技術者を配置しない。","")</f>
      </c>
      <c r="H50" s="163">
        <f>IF('入力シート'!$C$44="適用","0","")</f>
      </c>
    </row>
    <row r="51" spans="1:8" ht="73.5" customHeight="1">
      <c r="A51" s="282"/>
      <c r="B51" s="316"/>
      <c r="C51" s="148">
        <f>IF('入力シート'!C44="適用","若手技術者：入札公告で定める技術者で評価の基準日（入札期間の最終日）において満年齢40歳未満の者。","")</f>
      </c>
      <c r="D51" s="303"/>
      <c r="E51" s="294">
        <f>IF(AND('入力シート'!C44="適用",OR('入力シート'!C41="適用",'入力シート'!C42="適用",'入力シート'!C43="適用")),"専任指導技術者を追加配置する場合は、「する」と記入し、その技術者氏名を「☆専任指導技術者氏名記入欄」に記入してください。配置しない場合は「しない」と記入してください。
専任指導技術者を追加配置した場合は、その者の所有する資格・実績等を評価項目の「配置予定技術者の施工経験」、「配置予定技術者の資格」、「配置予定現場代理人の横浜市優良工事現場責任者表彰の実績」を評価対象とすることができます。(※9)","")</f>
      </c>
      <c r="F51" s="311">
        <f>IF(AND('入力シート'!C44="適用",OR('入力シート'!C41="適用",'入力シート'!C42="適用",'入力シート'!C43="適用")),"専任指導技術者の所有する実績等の申告に関しては、該当する評価項目の「添付資料」に従ってください。","")</f>
      </c>
      <c r="G51" s="146">
        <f>IF('入力シート'!$C44="適用","①評価項目「配置予定技術者の施工経験」・「配置予定技術者の資格」が「適用」であれば、専任指導技術者の所有する実績等でも評価できるものとします。（※9)","")</f>
      </c>
      <c r="H51" s="288">
        <f>IF('入力シート'!$C44="適用","該当する評価項目の配点による","")</f>
      </c>
    </row>
    <row r="52" spans="1:8" ht="80.25" customHeight="1">
      <c r="A52" s="282"/>
      <c r="B52" s="291"/>
      <c r="C52" s="149">
        <f>IF('入力シート'!C44="適用","専任指導技術者：若手技術者を指導補助できる経験豊富な者。入札公告で定める技術者と同じ要件を所有している必要はありません。（※8）","")</f>
      </c>
      <c r="D52" s="304"/>
      <c r="E52" s="293"/>
      <c r="F52" s="286"/>
      <c r="G52" s="144">
        <f>IF('入力シート'!$C44="適用","②評価項目「配置予定現場代理人の横浜市優良工事表彰現場責任者表彰の実績」が「適用」であれば、若手技術者が配置予定現場代理人と兼務の場合は専任指導技術者の所有する実績等でも評価できるものとします。（※9)","")</f>
      </c>
      <c r="H52" s="289"/>
    </row>
    <row r="53" spans="1:8" ht="36.75" customHeight="1">
      <c r="A53" s="282"/>
      <c r="B53" s="309" t="s">
        <v>92</v>
      </c>
      <c r="C53" s="309" t="str">
        <f>IF('入力シート'!C45="適用","品質管理マネジメントシステム(ISO9001)の取得の有無","今回工事ではこの項目を適用しません。")</f>
        <v>今回工事ではこの項目を適用しません。</v>
      </c>
      <c r="D53" s="302" t="str">
        <f>IF('入力シート'!C45="適用","１号","不要")</f>
        <v>不要</v>
      </c>
      <c r="E53" s="300">
        <f>IF('入力シート'!C45="適用","評価の基準日（入札期間の最終日）時点で有効なISO9001を横浜市内の事業所を含む範囲で登録している場合に記入してください。またその内容を証明するために右記資料を添付してください。","")</f>
      </c>
      <c r="F53" s="301">
        <f>IF('入力シート'!C45="適用","登録証の写し及び登録範囲が証明できる付属書等の写し","")</f>
      </c>
      <c r="G53" s="151">
        <f>IF('入力シート'!$C$45="適用","ISO9001を横浜市内の事業所を含む範囲で登録している。","")</f>
      </c>
      <c r="H53" s="152">
        <f>IF('入力シート'!$C$45="適用",2,"")</f>
      </c>
    </row>
    <row r="54" spans="1:8" ht="36.75" customHeight="1">
      <c r="A54" s="282"/>
      <c r="B54" s="309"/>
      <c r="C54" s="309"/>
      <c r="D54" s="304"/>
      <c r="E54" s="300"/>
      <c r="F54" s="301"/>
      <c r="G54" s="158">
        <f>IF('入力シート'!$C$45="適用","登録していない。","")</f>
      </c>
      <c r="H54" s="157">
        <f>IF('入力シート'!$C$45="適用",0,"")</f>
      </c>
    </row>
    <row r="55" spans="1:8" ht="29.25" customHeight="1">
      <c r="A55" s="282"/>
      <c r="B55" s="346" t="s">
        <v>304</v>
      </c>
      <c r="C55" s="290" t="str">
        <f>IF('入力シート'!C53="適用","個別に設定","今回工事ではこの項目を適用しません。")</f>
        <v>今回工事ではこの項目を適用しません。</v>
      </c>
      <c r="D55" s="319"/>
      <c r="E55" s="319"/>
      <c r="F55" s="319"/>
      <c r="G55" s="171"/>
      <c r="H55" s="159">
        <f>IF('入力シート'!$C$53="適用",1,"")</f>
      </c>
    </row>
    <row r="56" spans="1:8" ht="29.25" customHeight="1">
      <c r="A56" s="283"/>
      <c r="B56" s="347"/>
      <c r="C56" s="291"/>
      <c r="D56" s="319"/>
      <c r="E56" s="319"/>
      <c r="F56" s="319"/>
      <c r="G56" s="172"/>
      <c r="H56" s="163">
        <f>IF('入力シート'!$C$53="適用",0,"")</f>
      </c>
    </row>
    <row r="57" spans="1:8" ht="57" customHeight="1">
      <c r="A57" s="281" t="s">
        <v>143</v>
      </c>
      <c r="B57" s="309" t="s">
        <v>288</v>
      </c>
      <c r="C57" s="119" t="str">
        <f>IF('入力シート'!C46="適用","建設業の許可における主たる営業所の所在地と工事施工場所の位置関係","今回工事ではこの項目を適用しません。")</f>
        <v>今回工事ではこの項目を適用しません。</v>
      </c>
      <c r="D57" s="302" t="str">
        <f>IF('入力シート'!C46="適用","１号","不要")</f>
        <v>不要</v>
      </c>
      <c r="E57" s="300">
        <f>IF('入力シート'!C46="適用","建設業の許可における主たる営業所の所在地を記入してください。またその内容を証明するため、右記資料を添付資料欄に資料名を記入のうえ、添付してください。工事施工場所と同一行政区内に建設業の許可における主たる営業所がない場合には、記入、添付共に不要です。","")</f>
      </c>
      <c r="F57" s="301">
        <f>IF('入力シート'!C46="適用","主たる営業所の所在地を証明する書類（建設業の許可通知書の写し等）","")</f>
      </c>
      <c r="G57" s="151">
        <f>IF('入力シート'!$C$46="適用","工事施工場所と同一行政区内に建設業の許可における主たる営業所がある。","")</f>
      </c>
      <c r="H57" s="152">
        <f>IF('入力シート'!$C$46="適用",2,"")</f>
      </c>
    </row>
    <row r="58" spans="1:8" ht="48" customHeight="1">
      <c r="A58" s="282"/>
      <c r="B58" s="309"/>
      <c r="C58" s="122">
        <f>IF('入力シート'!C46="適用","本項目における工事施工場所："&amp;'入力シート'!E46,"")</f>
      </c>
      <c r="D58" s="304"/>
      <c r="E58" s="300"/>
      <c r="F58" s="301"/>
      <c r="G58" s="158">
        <f>IF('入力シート'!$C$46="適用","上記以外","")</f>
      </c>
      <c r="H58" s="157">
        <f>IF('入力シート'!$C$46="適用",0,"")</f>
      </c>
    </row>
    <row r="59" spans="1:8" ht="34.5" customHeight="1">
      <c r="A59" s="282"/>
      <c r="B59" s="309" t="s">
        <v>289</v>
      </c>
      <c r="C59" s="309" t="str">
        <f>IF('入力シート'!C47="適用","横浜市災害協力事業者名簿登載の有無","今回工事ではこの項目を適用しません。")</f>
        <v>今回工事ではこの項目を適用しません。</v>
      </c>
      <c r="D59" s="302" t="str">
        <f>IF('入力シート'!C47="適用","１号","不要")</f>
        <v>不要</v>
      </c>
      <c r="E59" s="300">
        <f>IF('入力シート'!C47="適用","平成26年度横浜市災害協力事業者名簿の登載の有無を記入してください。","")</f>
      </c>
      <c r="F59" s="317">
        <f>IF('入力シート'!C47="適用","不要","")</f>
      </c>
      <c r="G59" s="151">
        <f>IF('入力シート'!$C47="適用","平成26年度横浜市災害協力事業者名簿に登載がある。","")</f>
      </c>
      <c r="H59" s="152">
        <f>IF('入力シート'!$C47="適用",2,"")</f>
      </c>
    </row>
    <row r="60" spans="1:8" ht="40.5" customHeight="1">
      <c r="A60" s="282"/>
      <c r="B60" s="309"/>
      <c r="C60" s="309"/>
      <c r="D60" s="304"/>
      <c r="E60" s="300"/>
      <c r="F60" s="318"/>
      <c r="G60" s="158">
        <f>IF('入力シート'!$C47="適用","平成26年度横浜市災害協力事業者名簿に登載がない。","")</f>
      </c>
      <c r="H60" s="157">
        <f>IF('入力シート'!$C47="適用",0,"")</f>
      </c>
    </row>
    <row r="61" spans="1:8" ht="42.75" customHeight="1">
      <c r="A61" s="282"/>
      <c r="B61" s="309" t="s">
        <v>290</v>
      </c>
      <c r="C61" s="309" t="str">
        <f>IF('入力シート'!C48="適用","環境マネジメントシステム(ISO14001)の取得の有無","今回工事ではこの項目を適用しません。")</f>
        <v>今回工事ではこの項目を適用しません。</v>
      </c>
      <c r="D61" s="302" t="str">
        <f>IF('入力シート'!C48="適用","１号","不要")</f>
        <v>不要</v>
      </c>
      <c r="E61" s="300">
        <f>IF('入力シート'!C48="適用","評価の基準日（入札期間の最終日）時点で有効なISO14001を横浜市内の事業所を含む範囲で登録している場合に記入してください。またその内容を証明するために右記資料を添付してください。","")</f>
      </c>
      <c r="F61" s="301">
        <f>IF('入力シート'!C48="適用","登録証の写し及び登録範囲が証明できる付属書等の写し","")</f>
      </c>
      <c r="G61" s="151">
        <f>IF('入力シート'!$C$48="適用","ISO14001を横浜市内の事業所を含む範囲で登録している。","")</f>
      </c>
      <c r="H61" s="152">
        <f>IF('入力シート'!$C$48="適用",2,"")</f>
      </c>
    </row>
    <row r="62" spans="1:8" ht="39" customHeight="1">
      <c r="A62" s="282"/>
      <c r="B62" s="309"/>
      <c r="C62" s="309"/>
      <c r="D62" s="304"/>
      <c r="E62" s="300"/>
      <c r="F62" s="301"/>
      <c r="G62" s="158">
        <f>IF('入力シート'!$C$48="適用","登録していない。","")</f>
      </c>
      <c r="H62" s="157">
        <f>IF('入力シート'!$C$48="適用",0,"")</f>
      </c>
    </row>
    <row r="63" spans="1:8" ht="36" customHeight="1">
      <c r="A63" s="282"/>
      <c r="B63" s="290" t="s">
        <v>305</v>
      </c>
      <c r="C63" s="147" t="str">
        <f>IF('入力シート'!C49="適用","本工事における市内中小企業の活用状況（※7）","今回工事ではこの項目を適用しません。")</f>
        <v>今回工事ではこの項目を適用しません。</v>
      </c>
      <c r="D63" s="298" t="str">
        <f>IF('入力シート'!C49="適用","１号","不要")</f>
        <v>不要</v>
      </c>
      <c r="E63" s="292">
        <f>IF('入力シート'!C49="適用","本工事における下請負契約（一次）のうち、市内中小企業への発注割合の目標値を記入してください。なお、労務を伴うもののみを対象とします。","")</f>
      </c>
      <c r="F63" s="295">
        <f>IF('入力シート'!C49="適用","技術資料提出時には不要（工事完成時に発注割合を確認します）。","")</f>
      </c>
      <c r="G63" s="160">
        <f>IF('入力シート'!$C$49="適用","市内中小企業の活用目標値が"&amp;'入力シート'!$E$49&amp;"％以上である。","")</f>
      </c>
      <c r="H63" s="161">
        <f>IF('入力シート'!$C$49="適用",4,"")</f>
      </c>
    </row>
    <row r="64" spans="1:8" ht="36" customHeight="1">
      <c r="A64" s="282"/>
      <c r="B64" s="316"/>
      <c r="C64" s="316">
        <f>IF('入力シート'!C49="適用","市内中小企業：次の①及び②を同時に満たす企業
①登記簿上の本店所在地及び建設業の許可における主たる営業所の所在地が共に横浜市内である
②払込資本金が3億円以下である、又は従業員数が300人以下である
　（払込資本金は登記簿上の記載数値とします）
　（従業員数は事業者の申請数によります）
","")</f>
      </c>
      <c r="D64" s="315"/>
      <c r="E64" s="294"/>
      <c r="F64" s="296"/>
      <c r="G64" s="155">
        <f>IF('入力シート'!$C$49="適用","市内中小企業の活用目標値が"&amp;'入力シート'!$E$50&amp;"％以上"&amp;'入力シート'!$E$49&amp;"％未満である。","")</f>
      </c>
      <c r="H64" s="156">
        <f>IF('入力シート'!$C$49="適用",2,"")</f>
      </c>
    </row>
    <row r="65" spans="1:8" ht="63.75" customHeight="1">
      <c r="A65" s="282"/>
      <c r="B65" s="291"/>
      <c r="C65" s="291"/>
      <c r="D65" s="299"/>
      <c r="E65" s="144">
        <f>IF('入力シート'!C49="適用","市内中小企業の活用目標値＝［市内中小企業への一次下請金額］÷［一次下請全体額］…小数点以下切捨て","")</f>
      </c>
      <c r="F65" s="297"/>
      <c r="G65" s="162">
        <f>IF('入力シート'!$C$49="適用","市内中小企業の活用目標値が"&amp;'入力シート'!$E$50&amp;"％未満である。又は無記入である。","")</f>
      </c>
      <c r="H65" s="163">
        <f>IF('入力シート'!$C$49="適用",0,"")</f>
      </c>
    </row>
    <row r="66" spans="1:8" ht="40.5" customHeight="1">
      <c r="A66" s="282"/>
      <c r="B66" s="290" t="s">
        <v>291</v>
      </c>
      <c r="C66" s="310" t="str">
        <f>IF('入力シート'!C51="適用","横浜型地域貢献企業の認定状況","今回工事ではこの項目を適用しません。")</f>
        <v>今回工事ではこの項目を適用しません。</v>
      </c>
      <c r="D66" s="298" t="str">
        <f>IF('入力シート'!C51="適用","１号","不要")</f>
        <v>不要</v>
      </c>
      <c r="E66" s="307">
        <f>IF('入力シート'!C51="適用","(公財)横浜企業経営支援財団の横浜型地域貢献企業の認定の有無を記入してください。","")</f>
      </c>
      <c r="F66" s="286">
        <f>IF('入力シート'!C51="適用","入札期間の最終日時点で有効な「横浜型地域貢献企業」認定証の写し（認定証の交付を受ける前においては、横浜型地域貢献企業の認定審査結果に係る通知書の写しでも可）","")</f>
      </c>
      <c r="G66" s="160">
        <f>IF('入力シート'!$C$51="適用","横浜型地域貢献企業に認定されている。","")</f>
      </c>
      <c r="H66" s="161">
        <f>IF('入力シート'!$C$51="適用",1,"")</f>
      </c>
    </row>
    <row r="67" spans="1:8" ht="40.5" customHeight="1">
      <c r="A67" s="282"/>
      <c r="B67" s="291"/>
      <c r="C67" s="310"/>
      <c r="D67" s="299"/>
      <c r="E67" s="307"/>
      <c r="F67" s="287"/>
      <c r="G67" s="162">
        <f>IF('入力シート'!$C$51="適用","認定されていない。","")</f>
      </c>
      <c r="H67" s="163">
        <f>IF('入力シート'!$C$51="適用",0,"")</f>
      </c>
    </row>
    <row r="68" spans="1:8" ht="25.5" customHeight="1">
      <c r="A68" s="282"/>
      <c r="B68" s="290" t="s">
        <v>292</v>
      </c>
      <c r="C68" s="147" t="str">
        <f>IF('入力シート'!C52="適用","建設機械の保有状況","今回工事ではこの項目を適用しません。")</f>
        <v>今回工事ではこの項目を適用しません。</v>
      </c>
      <c r="D68" s="302" t="str">
        <f>IF('入力シート'!C52="適用","１号","不要")</f>
        <v>不要</v>
      </c>
      <c r="E68" s="292">
        <f>IF('入力シート'!C52="適用","評価の基準日（入札期間の最終日）時点で保有している建設機械を1台のみ記入してください。保有していない場合には、記入、添付共に不要です。","")</f>
      </c>
      <c r="F68" s="308">
        <f>IF('入力シート'!C52="適用","建設機械を所有していること又は長期の賃貸借契約（契約期間中であり、かつ契約始期から契約終期までが１年以上の賃貸借契約に限る。）をしていることが確認できる書類（売買契約書の写し、賃貸借契約書の写し等。）及び当該建設機械の写真（側面から撮影した全体が写っているもの※）。　※大型ダンプ車においては表示番号（○○○建○○○○○）及びナンバープレートが写っているものに限ります。","")</f>
      </c>
      <c r="G68" s="292">
        <f>IF('入力シート'!$C$52="適用","所有している又は長期（1年以上）の賃貸借契約中である。","")</f>
      </c>
      <c r="H68" s="312">
        <f>IF('入力シート'!$C$52="適用",1,"")</f>
      </c>
    </row>
    <row r="69" spans="1:8" ht="63.75" customHeight="1">
      <c r="A69" s="282"/>
      <c r="B69" s="316"/>
      <c r="C69" s="148">
        <f>IF('入力シート'!C52="適用","評価対象とする建設機械：ブルドーザー、ドーザーショベル、掘削機、モーターグレーダー、トラッククレーン、クローラークレーン、油圧式クレーン、クレーン付きトラック、タイヤショベル、振動ローラ、大型ダンプ車","")</f>
      </c>
      <c r="D69" s="303"/>
      <c r="E69" s="294"/>
      <c r="F69" s="311"/>
      <c r="G69" s="314"/>
      <c r="H69" s="313"/>
    </row>
    <row r="70" spans="1:8" ht="67.5" customHeight="1">
      <c r="A70" s="282"/>
      <c r="B70" s="291"/>
      <c r="C70" s="149">
        <f>IF('入力シート'!C52="適用","大型ダンプ車は、車両総重量８ｔ以上又は最大積載量５ｔ以上で、「土砂等を運搬する大型自動車による交通事故の防止等に関する特別措置法」に基づく、建設業用としての表示番号の指定を受けているものに限ります。","")</f>
      </c>
      <c r="D70" s="304"/>
      <c r="E70" s="293"/>
      <c r="F70" s="286"/>
      <c r="G70" s="162">
        <f>IF('入力シート'!$C$52="適用","上記以外","")</f>
      </c>
      <c r="H70" s="163">
        <f>IF('入力シート'!$C$52="適用",0,"")</f>
      </c>
    </row>
    <row r="71" spans="1:8" ht="32.25" customHeight="1">
      <c r="A71" s="282"/>
      <c r="B71" s="290" t="s">
        <v>287</v>
      </c>
      <c r="C71" s="290" t="str">
        <f>IF('入力シート'!C54="適用","個別に設定","今回工事ではこの項目を適用しません。")</f>
        <v>今回工事ではこの項目を適用しません。</v>
      </c>
      <c r="D71" s="298"/>
      <c r="E71" s="348"/>
      <c r="F71" s="305"/>
      <c r="G71" s="164"/>
      <c r="H71" s="159">
        <f>IF('入力シート'!$C$54="適用",1,"")</f>
      </c>
    </row>
    <row r="72" spans="1:8" ht="32.25" customHeight="1">
      <c r="A72" s="283"/>
      <c r="B72" s="291"/>
      <c r="C72" s="291"/>
      <c r="D72" s="299"/>
      <c r="E72" s="349"/>
      <c r="F72" s="306"/>
      <c r="G72" s="165"/>
      <c r="H72" s="163">
        <f>IF('入力シート'!$C$54="適用",0,"")</f>
      </c>
    </row>
    <row r="73" spans="1:8" ht="12">
      <c r="A73" s="350" t="s">
        <v>93</v>
      </c>
      <c r="B73" s="350"/>
      <c r="C73" s="350"/>
      <c r="D73" s="350"/>
      <c r="E73" s="350"/>
      <c r="F73" s="350"/>
      <c r="G73" s="350"/>
      <c r="H73" s="120">
        <f>SUM(H5,H9,H13,H17,H21,H25,H29,H33,H36,H39,H44,H46,H53,H55,H57,H59,H61,H63,H66,H68,H49,H71)</f>
        <v>24</v>
      </c>
    </row>
    <row r="75" spans="1:8" s="128" customFormat="1" ht="18.75" customHeight="1">
      <c r="A75" s="145" t="s">
        <v>276</v>
      </c>
      <c r="B75" s="284" t="s">
        <v>277</v>
      </c>
      <c r="C75" s="284"/>
      <c r="D75" s="284"/>
      <c r="E75" s="284"/>
      <c r="F75" s="284"/>
      <c r="G75" s="284"/>
      <c r="H75" s="284"/>
    </row>
    <row r="76" spans="1:8" s="128" customFormat="1" ht="18.75" customHeight="1">
      <c r="A76" s="145" t="s">
        <v>199</v>
      </c>
      <c r="B76" s="285" t="s">
        <v>362</v>
      </c>
      <c r="C76" s="285"/>
      <c r="D76" s="285"/>
      <c r="E76" s="285"/>
      <c r="F76" s="285"/>
      <c r="G76" s="285"/>
      <c r="H76" s="285"/>
    </row>
    <row r="77" spans="1:8" s="128" customFormat="1" ht="18.75" customHeight="1">
      <c r="A77" s="145" t="s">
        <v>278</v>
      </c>
      <c r="B77" s="285" t="s">
        <v>279</v>
      </c>
      <c r="C77" s="285"/>
      <c r="D77" s="285"/>
      <c r="E77" s="285"/>
      <c r="F77" s="285"/>
      <c r="G77" s="285"/>
      <c r="H77" s="285"/>
    </row>
    <row r="78" spans="1:8" s="128" customFormat="1" ht="18.75" customHeight="1">
      <c r="A78" s="145" t="s">
        <v>280</v>
      </c>
      <c r="B78" s="284" t="s">
        <v>281</v>
      </c>
      <c r="C78" s="285"/>
      <c r="D78" s="285"/>
      <c r="E78" s="285"/>
      <c r="F78" s="285"/>
      <c r="G78" s="285"/>
      <c r="H78" s="285"/>
    </row>
    <row r="79" spans="1:8" s="128" customFormat="1" ht="18.75" customHeight="1">
      <c r="A79" s="145"/>
      <c r="B79" s="285"/>
      <c r="C79" s="285"/>
      <c r="D79" s="285"/>
      <c r="E79" s="285"/>
      <c r="F79" s="285"/>
      <c r="G79" s="285"/>
      <c r="H79" s="285"/>
    </row>
    <row r="80" spans="1:8" s="128" customFormat="1" ht="9.75" customHeight="1">
      <c r="A80" s="145"/>
      <c r="B80" s="285"/>
      <c r="C80" s="285"/>
      <c r="D80" s="285"/>
      <c r="E80" s="285"/>
      <c r="F80" s="285"/>
      <c r="G80" s="285"/>
      <c r="H80" s="285"/>
    </row>
    <row r="81" spans="1:8" s="128" customFormat="1" ht="18.75" customHeight="1">
      <c r="A81" s="145" t="s">
        <v>282</v>
      </c>
      <c r="B81" s="284" t="s">
        <v>310</v>
      </c>
      <c r="C81" s="284"/>
      <c r="D81" s="284"/>
      <c r="E81" s="284"/>
      <c r="F81" s="284"/>
      <c r="G81" s="284"/>
      <c r="H81" s="284"/>
    </row>
    <row r="82" spans="1:8" s="128" customFormat="1" ht="18.75" customHeight="1">
      <c r="A82" s="145" t="s">
        <v>283</v>
      </c>
      <c r="B82" s="284" t="s">
        <v>284</v>
      </c>
      <c r="C82" s="284"/>
      <c r="D82" s="284"/>
      <c r="E82" s="284"/>
      <c r="F82" s="284"/>
      <c r="G82" s="284"/>
      <c r="H82" s="284"/>
    </row>
    <row r="83" spans="1:8" ht="18.75" customHeight="1">
      <c r="A83" s="145" t="s">
        <v>285</v>
      </c>
      <c r="B83" s="284" t="s">
        <v>312</v>
      </c>
      <c r="C83" s="285"/>
      <c r="D83" s="285"/>
      <c r="E83" s="285"/>
      <c r="F83" s="285"/>
      <c r="G83" s="285"/>
      <c r="H83" s="285"/>
    </row>
    <row r="84" spans="1:8" ht="18.75" customHeight="1">
      <c r="A84" s="145"/>
      <c r="B84" s="285"/>
      <c r="C84" s="285"/>
      <c r="D84" s="285"/>
      <c r="E84" s="285"/>
      <c r="F84" s="285"/>
      <c r="G84" s="285"/>
      <c r="H84" s="285"/>
    </row>
    <row r="85" spans="1:8" ht="18.75" customHeight="1">
      <c r="A85" s="145" t="s">
        <v>307</v>
      </c>
      <c r="B85" s="284" t="s">
        <v>360</v>
      </c>
      <c r="C85" s="284"/>
      <c r="D85" s="284"/>
      <c r="E85" s="284"/>
      <c r="F85" s="284"/>
      <c r="G85" s="284"/>
      <c r="H85" s="284"/>
    </row>
    <row r="86" spans="1:8" ht="18.75" customHeight="1">
      <c r="A86" s="145"/>
      <c r="B86" s="284"/>
      <c r="C86" s="284"/>
      <c r="D86" s="284"/>
      <c r="E86" s="284"/>
      <c r="F86" s="284"/>
      <c r="G86" s="284"/>
      <c r="H86" s="284"/>
    </row>
    <row r="87" spans="1:8" ht="18.75" customHeight="1">
      <c r="A87" s="145"/>
      <c r="B87" s="284"/>
      <c r="C87" s="284"/>
      <c r="D87" s="284"/>
      <c r="E87" s="284"/>
      <c r="F87" s="284"/>
      <c r="G87" s="284"/>
      <c r="H87" s="284"/>
    </row>
    <row r="88" spans="1:8" ht="18.75" customHeight="1">
      <c r="A88" s="145" t="s">
        <v>309</v>
      </c>
      <c r="B88" s="284" t="s">
        <v>326</v>
      </c>
      <c r="C88" s="284"/>
      <c r="D88" s="284"/>
      <c r="E88" s="284"/>
      <c r="F88" s="284"/>
      <c r="G88" s="284"/>
      <c r="H88" s="284"/>
    </row>
  </sheetData>
  <sheetProtection password="E7B6" sheet="1" formatCells="0" formatRows="0" insertRows="0"/>
  <mergeCells count="136">
    <mergeCell ref="B83:H84"/>
    <mergeCell ref="B85:H87"/>
    <mergeCell ref="B55:B56"/>
    <mergeCell ref="C55:C56"/>
    <mergeCell ref="D55:D56"/>
    <mergeCell ref="E71:E72"/>
    <mergeCell ref="D66:D67"/>
    <mergeCell ref="B68:B70"/>
    <mergeCell ref="B81:H81"/>
    <mergeCell ref="A73:G73"/>
    <mergeCell ref="A1:H1"/>
    <mergeCell ref="A2:H2"/>
    <mergeCell ref="A5:A28"/>
    <mergeCell ref="B5:B8"/>
    <mergeCell ref="C5:C8"/>
    <mergeCell ref="D5:D8"/>
    <mergeCell ref="E5:E8"/>
    <mergeCell ref="F5:F8"/>
    <mergeCell ref="B9:B12"/>
    <mergeCell ref="C9:C12"/>
    <mergeCell ref="F21:F24"/>
    <mergeCell ref="D9:D12"/>
    <mergeCell ref="E9:E12"/>
    <mergeCell ref="F9:F12"/>
    <mergeCell ref="B13:B16"/>
    <mergeCell ref="C13:C16"/>
    <mergeCell ref="D13:D16"/>
    <mergeCell ref="E13:E16"/>
    <mergeCell ref="F13:F16"/>
    <mergeCell ref="E25:E28"/>
    <mergeCell ref="F17:F20"/>
    <mergeCell ref="B17:B20"/>
    <mergeCell ref="C17:C20"/>
    <mergeCell ref="D17:D20"/>
    <mergeCell ref="E17:E20"/>
    <mergeCell ref="B21:B24"/>
    <mergeCell ref="C21:C24"/>
    <mergeCell ref="D21:D24"/>
    <mergeCell ref="E21:E24"/>
    <mergeCell ref="H39:H40"/>
    <mergeCell ref="F25:F28"/>
    <mergeCell ref="C37:C38"/>
    <mergeCell ref="B36:B38"/>
    <mergeCell ref="D36:D38"/>
    <mergeCell ref="D44:D45"/>
    <mergeCell ref="E44:E45"/>
    <mergeCell ref="B25:B28"/>
    <mergeCell ref="C25:C28"/>
    <mergeCell ref="D25:D28"/>
    <mergeCell ref="B33:B35"/>
    <mergeCell ref="E39:E43"/>
    <mergeCell ref="G42:G43"/>
    <mergeCell ref="D33:D35"/>
    <mergeCell ref="H42:H43"/>
    <mergeCell ref="G39:G40"/>
    <mergeCell ref="E36:E38"/>
    <mergeCell ref="F36:F38"/>
    <mergeCell ref="B39:B43"/>
    <mergeCell ref="C39:C40"/>
    <mergeCell ref="H29:H30"/>
    <mergeCell ref="F30:F32"/>
    <mergeCell ref="F40:F41"/>
    <mergeCell ref="H47:H48"/>
    <mergeCell ref="F44:F45"/>
    <mergeCell ref="B29:B32"/>
    <mergeCell ref="D29:D32"/>
    <mergeCell ref="E29:E32"/>
    <mergeCell ref="G29:G30"/>
    <mergeCell ref="C30:C32"/>
    <mergeCell ref="E46:E48"/>
    <mergeCell ref="F46:F48"/>
    <mergeCell ref="G47:G48"/>
    <mergeCell ref="C47:C48"/>
    <mergeCell ref="E33:E35"/>
    <mergeCell ref="F33:F35"/>
    <mergeCell ref="D39:D43"/>
    <mergeCell ref="C41:C43"/>
    <mergeCell ref="B44:B45"/>
    <mergeCell ref="C44:C45"/>
    <mergeCell ref="B49:B52"/>
    <mergeCell ref="B53:B54"/>
    <mergeCell ref="C53:C54"/>
    <mergeCell ref="D53:D54"/>
    <mergeCell ref="C49:C50"/>
    <mergeCell ref="D49:D52"/>
    <mergeCell ref="B46:B48"/>
    <mergeCell ref="D46:D48"/>
    <mergeCell ref="F53:F54"/>
    <mergeCell ref="B78:H80"/>
    <mergeCell ref="E68:E70"/>
    <mergeCell ref="F68:F70"/>
    <mergeCell ref="B75:H75"/>
    <mergeCell ref="F55:F56"/>
    <mergeCell ref="E55:E56"/>
    <mergeCell ref="B59:B60"/>
    <mergeCell ref="B71:B72"/>
    <mergeCell ref="B63:B65"/>
    <mergeCell ref="A57:A72"/>
    <mergeCell ref="B61:B62"/>
    <mergeCell ref="E57:E58"/>
    <mergeCell ref="H68:H69"/>
    <mergeCell ref="G68:G69"/>
    <mergeCell ref="B57:B58"/>
    <mergeCell ref="D63:D65"/>
    <mergeCell ref="C64:C65"/>
    <mergeCell ref="D59:D60"/>
    <mergeCell ref="F59:F60"/>
    <mergeCell ref="F49:F50"/>
    <mergeCell ref="C61:C62"/>
    <mergeCell ref="D61:D62"/>
    <mergeCell ref="D57:D58"/>
    <mergeCell ref="C66:C67"/>
    <mergeCell ref="F51:F52"/>
    <mergeCell ref="F57:F58"/>
    <mergeCell ref="C59:C60"/>
    <mergeCell ref="E59:E60"/>
    <mergeCell ref="E53:E54"/>
    <mergeCell ref="F63:F65"/>
    <mergeCell ref="C71:C72"/>
    <mergeCell ref="D71:D72"/>
    <mergeCell ref="E63:E64"/>
    <mergeCell ref="E61:E62"/>
    <mergeCell ref="F61:F62"/>
    <mergeCell ref="D68:D70"/>
    <mergeCell ref="F71:F72"/>
    <mergeCell ref="E66:E67"/>
    <mergeCell ref="A29:A56"/>
    <mergeCell ref="B88:H88"/>
    <mergeCell ref="B76:H76"/>
    <mergeCell ref="B77:H77"/>
    <mergeCell ref="F66:F67"/>
    <mergeCell ref="H51:H52"/>
    <mergeCell ref="B82:H82"/>
    <mergeCell ref="B66:B67"/>
    <mergeCell ref="E49:E50"/>
    <mergeCell ref="E51:E52"/>
  </mergeCells>
  <printOptions/>
  <pageMargins left="0.48" right="0.21" top="0.3937007874015748" bottom="0.35433070866141736" header="0.2755905511811024" footer="0.2755905511811024"/>
  <pageSetup fitToHeight="0" fitToWidth="1" horizontalDpi="600" verticalDpi="600" orientation="landscape" paperSize="9" scale="86" r:id="rId1"/>
  <rowBreaks count="5" manualBreakCount="5">
    <brk id="20" max="7" man="1"/>
    <brk id="32" max="255" man="1"/>
    <brk id="43" max="255" man="1"/>
    <brk id="56" max="7" man="1"/>
    <brk id="67" max="7" man="1"/>
  </rowBreaks>
</worksheet>
</file>

<file path=xl/worksheets/sheet5.xml><?xml version="1.0" encoding="utf-8"?>
<worksheet xmlns="http://schemas.openxmlformats.org/spreadsheetml/2006/main" xmlns:r="http://schemas.openxmlformats.org/officeDocument/2006/relationships">
  <dimension ref="A1:N102"/>
  <sheetViews>
    <sheetView view="pageBreakPreview" zoomScale="115" zoomScaleSheetLayoutView="115" zoomScalePageLayoutView="0" workbookViewId="0" topLeftCell="A1">
      <selection activeCell="A1" sqref="A1"/>
    </sheetView>
  </sheetViews>
  <sheetFormatPr defaultColWidth="9.00390625" defaultRowHeight="13.5"/>
  <cols>
    <col min="1" max="1" width="14.625" style="23" customWidth="1"/>
    <col min="2" max="2" width="7.00390625" style="23" customWidth="1"/>
    <col min="3" max="3" width="16.625" style="23" customWidth="1"/>
    <col min="4" max="4" width="11.625" style="23" customWidth="1"/>
    <col min="5" max="5" width="37.50390625" style="23" customWidth="1"/>
    <col min="6" max="6" width="37.125" style="23" customWidth="1"/>
    <col min="7" max="7" width="3.75390625" style="23" customWidth="1"/>
    <col min="8" max="16384" width="9.00390625" style="23" customWidth="1"/>
  </cols>
  <sheetData>
    <row r="1" ht="13.5">
      <c r="F1" s="24" t="s">
        <v>100</v>
      </c>
    </row>
    <row r="2" spans="1:6" ht="13.5">
      <c r="A2" s="23" t="s">
        <v>20</v>
      </c>
      <c r="F2" s="43" t="str">
        <f>'入力シート'!E6</f>
        <v>平成○○年○○月○○日</v>
      </c>
    </row>
    <row r="3" ht="13.5">
      <c r="A3" s="23" t="s">
        <v>62</v>
      </c>
    </row>
    <row r="4" ht="13.5">
      <c r="A4" s="23" t="s">
        <v>63</v>
      </c>
    </row>
    <row r="5" ht="9.75" customHeight="1"/>
    <row r="6" spans="4:6" ht="13.5">
      <c r="D6" s="381" t="s">
        <v>18</v>
      </c>
      <c r="E6" s="381"/>
      <c r="F6" s="23" t="str">
        <f>'入力シート'!E11</f>
        <v>○○・□□建設共同企業体</v>
      </c>
    </row>
    <row r="7" spans="4:6" ht="13.5">
      <c r="D7" s="381" t="s">
        <v>140</v>
      </c>
      <c r="E7" s="381"/>
      <c r="F7" s="97">
        <f>'入力シート'!E12</f>
        <v>56789</v>
      </c>
    </row>
    <row r="8" spans="4:6" ht="18" customHeight="1">
      <c r="D8" s="382" t="s">
        <v>112</v>
      </c>
      <c r="E8" s="25" t="s">
        <v>17</v>
      </c>
      <c r="F8" s="25" t="str">
        <f>'入力シート'!E9</f>
        <v>横浜市○区○○町○丁目○－○</v>
      </c>
    </row>
    <row r="9" spans="4:6" ht="18" customHeight="1">
      <c r="D9" s="382"/>
      <c r="E9" s="25" t="s">
        <v>16</v>
      </c>
      <c r="F9" s="25" t="str">
        <f>'入力シート'!E7</f>
        <v>株式会社○○○○○○</v>
      </c>
    </row>
    <row r="10" spans="4:6" ht="18" customHeight="1">
      <c r="D10" s="382"/>
      <c r="E10" s="25" t="s">
        <v>15</v>
      </c>
      <c r="F10" s="26" t="str">
        <f>'入力シート'!E10</f>
        <v>代表取締役　○○　○○</v>
      </c>
    </row>
    <row r="11" spans="4:6" ht="13.5">
      <c r="D11" s="382"/>
      <c r="E11" s="25" t="s">
        <v>37</v>
      </c>
      <c r="F11" s="97">
        <f>'入力シート'!E8</f>
        <v>12345</v>
      </c>
    </row>
    <row r="12" ht="8.25" customHeight="1"/>
    <row r="13" spans="1:6" ht="18" customHeight="1">
      <c r="A13" s="404" t="s">
        <v>130</v>
      </c>
      <c r="B13" s="404"/>
      <c r="C13" s="404"/>
      <c r="D13" s="404"/>
      <c r="E13" s="404"/>
      <c r="F13" s="404"/>
    </row>
    <row r="14" ht="7.5" customHeight="1"/>
    <row r="15" ht="13.5">
      <c r="A15" s="23" t="s">
        <v>113</v>
      </c>
    </row>
    <row r="16" spans="1:5" ht="13.5">
      <c r="A16" s="27"/>
      <c r="B16" s="25"/>
      <c r="C16" s="25"/>
      <c r="D16" s="25"/>
      <c r="E16" s="25"/>
    </row>
    <row r="17" spans="1:6" s="33" customFormat="1" ht="13.5">
      <c r="A17" s="30" t="s">
        <v>3</v>
      </c>
      <c r="B17" s="31" t="str">
        <f>'入力シート'!E19</f>
        <v>金沢シーサイドライン延伸工事（その４）</v>
      </c>
      <c r="C17" s="31"/>
      <c r="D17" s="31"/>
      <c r="E17" s="32"/>
      <c r="F17" s="32"/>
    </row>
    <row r="18" spans="1:5" s="33" customFormat="1" ht="13.5">
      <c r="A18" s="34"/>
      <c r="B18" s="35"/>
      <c r="C18" s="34"/>
      <c r="D18" s="34"/>
      <c r="E18" s="35"/>
    </row>
    <row r="19" spans="1:6" s="33" customFormat="1" ht="16.5" customHeight="1">
      <c r="A19" s="375" t="s">
        <v>361</v>
      </c>
      <c r="B19" s="375"/>
      <c r="C19" s="375"/>
      <c r="D19" s="375"/>
      <c r="E19" s="375"/>
      <c r="F19" s="375"/>
    </row>
    <row r="20" spans="1:5" s="33" customFormat="1" ht="13.5">
      <c r="A20" s="352" t="s">
        <v>0</v>
      </c>
      <c r="B20" s="353"/>
      <c r="C20" s="353"/>
      <c r="D20" s="215" t="s">
        <v>111</v>
      </c>
      <c r="E20" s="216" t="s">
        <v>116</v>
      </c>
    </row>
    <row r="21" spans="1:5" s="33" customFormat="1" ht="22.5" customHeight="1">
      <c r="A21" s="351" t="s">
        <v>4</v>
      </c>
      <c r="B21" s="351"/>
      <c r="C21" s="351"/>
      <c r="D21" s="36" t="str">
        <f>'入力シート'!C32</f>
        <v>不適用</v>
      </c>
      <c r="E21" s="36" t="str">
        <f>IF('入力シート'!C32="適用","第２号","---")</f>
        <v>---</v>
      </c>
    </row>
    <row r="22" spans="1:5" s="33" customFormat="1" ht="22.5" customHeight="1">
      <c r="A22" s="351" t="s">
        <v>5</v>
      </c>
      <c r="B22" s="351"/>
      <c r="C22" s="351"/>
      <c r="D22" s="36" t="str">
        <f>'入力シート'!C33</f>
        <v>適用</v>
      </c>
      <c r="E22" s="36" t="str">
        <f>IF('入力シート'!C33="適用","第３号","---")</f>
        <v>第３号</v>
      </c>
    </row>
    <row r="23" spans="1:5" s="33" customFormat="1" ht="22.5" customHeight="1">
      <c r="A23" s="351" t="s">
        <v>6</v>
      </c>
      <c r="B23" s="351"/>
      <c r="C23" s="351"/>
      <c r="D23" s="36" t="str">
        <f>'入力シート'!C34</f>
        <v>不適用</v>
      </c>
      <c r="E23" s="36" t="str">
        <f>IF('入力シート'!C34="適用","第４号","---")</f>
        <v>---</v>
      </c>
    </row>
    <row r="24" spans="1:5" s="33" customFormat="1" ht="22.5" customHeight="1">
      <c r="A24" s="351" t="s">
        <v>7</v>
      </c>
      <c r="B24" s="351"/>
      <c r="C24" s="351"/>
      <c r="D24" s="36" t="str">
        <f>'入力シート'!C35</f>
        <v>適用</v>
      </c>
      <c r="E24" s="36" t="str">
        <f>IF('入力シート'!C35="適用","第５号","---")</f>
        <v>第５号</v>
      </c>
    </row>
    <row r="25" spans="1:5" s="33" customFormat="1" ht="22.5" customHeight="1">
      <c r="A25" s="351" t="s">
        <v>8</v>
      </c>
      <c r="B25" s="351"/>
      <c r="C25" s="351"/>
      <c r="D25" s="36" t="str">
        <f>'入力シート'!C36</f>
        <v>不適用</v>
      </c>
      <c r="E25" s="36" t="str">
        <f>IF('入力シート'!C36="適用","第６号","---")</f>
        <v>---</v>
      </c>
    </row>
    <row r="26" spans="1:5" s="33" customFormat="1" ht="22.5" customHeight="1">
      <c r="A26" s="351" t="s">
        <v>9</v>
      </c>
      <c r="B26" s="351"/>
      <c r="C26" s="351"/>
      <c r="D26" s="36" t="str">
        <f>'入力シート'!C37</f>
        <v>不適用</v>
      </c>
      <c r="E26" s="36" t="str">
        <f>IF('入力シート'!C37="適用","第７号","---")</f>
        <v>---</v>
      </c>
    </row>
    <row r="27" spans="1:4" s="33" customFormat="1" ht="3.75" customHeight="1">
      <c r="A27" s="37"/>
      <c r="B27" s="34"/>
      <c r="C27" s="34"/>
      <c r="D27" s="34"/>
    </row>
    <row r="28" spans="1:5" s="33" customFormat="1" ht="3.75" customHeight="1">
      <c r="A28" s="37"/>
      <c r="B28" s="34"/>
      <c r="C28" s="34"/>
      <c r="D28" s="34"/>
      <c r="E28" s="35"/>
    </row>
    <row r="29" spans="1:6" s="130" customFormat="1" ht="17.25" customHeight="1">
      <c r="A29" s="226"/>
      <c r="B29" s="226"/>
      <c r="C29" s="226"/>
      <c r="D29" s="226"/>
      <c r="E29" s="226"/>
      <c r="F29" s="226"/>
    </row>
    <row r="30" spans="1:6" s="130" customFormat="1" ht="15.75" customHeight="1">
      <c r="A30" s="375" t="s">
        <v>348</v>
      </c>
      <c r="B30" s="375"/>
      <c r="C30" s="375"/>
      <c r="D30" s="375"/>
      <c r="E30" s="375"/>
      <c r="F30" s="375"/>
    </row>
    <row r="31" spans="1:6" s="33" customFormat="1" ht="17.25" customHeight="1">
      <c r="A31" s="218" t="s">
        <v>0</v>
      </c>
      <c r="B31" s="219" t="s">
        <v>111</v>
      </c>
      <c r="C31" s="376" t="s">
        <v>114</v>
      </c>
      <c r="D31" s="376"/>
      <c r="E31" s="376"/>
      <c r="F31" s="217" t="s">
        <v>344</v>
      </c>
    </row>
    <row r="32" spans="1:6" s="33" customFormat="1" ht="27.75" customHeight="1">
      <c r="A32" s="395" t="s">
        <v>10</v>
      </c>
      <c r="B32" s="377" t="str">
        <f>'入力シート'!C38</f>
        <v>適用</v>
      </c>
      <c r="C32" s="38" t="str">
        <f>IF('入力シート'!$C$38="適用","同種工事","")</f>
        <v>同種工事</v>
      </c>
      <c r="D32" s="362" t="str">
        <f>IF('入力シート'!$C$38="適用",'入力シート'!E38,"")</f>
        <v>φ3500mm以上かつ深さ15m以上の鋼製ケーシング式立坑を用いた土木構造物（仮設物でも可）の築造工事</v>
      </c>
      <c r="E32" s="363"/>
      <c r="F32" s="224" t="str">
        <f>IF('入力シート'!$C$38="適用","変更不可","")</f>
        <v>変更不可</v>
      </c>
    </row>
    <row r="33" spans="1:6" s="33" customFormat="1" ht="22.5" customHeight="1">
      <c r="A33" s="405"/>
      <c r="B33" s="377"/>
      <c r="C33" s="38" t="str">
        <f>IF('入力シート'!$C$38="適用","工事名","")</f>
        <v>工事名</v>
      </c>
      <c r="D33" s="371"/>
      <c r="E33" s="372"/>
      <c r="F33" s="392" t="str">
        <f>IF('入力シート'!$C$38="適用","添付資料欄には「同種工事」の施工実績を証明するために添付する資料名を記入してください。添付資料の内容と相違を生じないように工事名、契約金額を記入してください。","")</f>
        <v>添付資料欄には「同種工事」の施工実績を証明するために添付する資料名を記入してください。添付資料の内容と相違を生じないように工事名、契約金額を記入してください。</v>
      </c>
    </row>
    <row r="34" spans="1:6" s="33" customFormat="1" ht="22.5" customHeight="1">
      <c r="A34" s="405"/>
      <c r="B34" s="377"/>
      <c r="C34" s="199" t="str">
        <f>IF('入力シート'!$C$38="適用","契約金額(税込み)","")</f>
        <v>契約金額(税込み)</v>
      </c>
      <c r="D34" s="371"/>
      <c r="E34" s="372"/>
      <c r="F34" s="393"/>
    </row>
    <row r="35" spans="1:6" s="33" customFormat="1" ht="33.75" customHeight="1">
      <c r="A35" s="396"/>
      <c r="B35" s="377"/>
      <c r="C35" s="38" t="str">
        <f>IF('入力シート'!$C$38="適用","添付資料","")</f>
        <v>添付資料</v>
      </c>
      <c r="D35" s="387"/>
      <c r="E35" s="388"/>
      <c r="F35" s="394"/>
    </row>
    <row r="36" spans="1:6" s="33" customFormat="1" ht="22.5" customHeight="1">
      <c r="A36" s="395" t="s">
        <v>75</v>
      </c>
      <c r="B36" s="378" t="str">
        <f>'入力シート'!C39</f>
        <v>適用</v>
      </c>
      <c r="C36" s="38" t="str">
        <f>IF('入力シート'!$C$39="適用","同一登録工種","")</f>
        <v>同一登録工種</v>
      </c>
      <c r="D36" s="362" t="str">
        <f>IF('入力シート'!$C$39="適用",'入力シート'!E39,"")</f>
        <v>土木</v>
      </c>
      <c r="E36" s="363"/>
      <c r="F36" s="224" t="str">
        <f>IF('入力シート'!$C$39="適用","変更不可","")</f>
        <v>変更不可</v>
      </c>
    </row>
    <row r="37" spans="1:6" s="33" customFormat="1" ht="23.25" customHeight="1">
      <c r="A37" s="405"/>
      <c r="B37" s="379"/>
      <c r="C37" s="198" t="str">
        <f>IF('入力シート'!$C$39="適用","評価申請（工事１）","")</f>
        <v>評価申請（工事１）</v>
      </c>
      <c r="D37" s="210"/>
      <c r="E37" s="385" t="str">
        <f>IF('入力シート'!$C$39="適用","［する、しない］　のどちらかを記入してください。工事件名は記入不要です。","")</f>
        <v>［する、しない］　のどちらかを記入してください。工事件名は記入不要です。</v>
      </c>
      <c r="F37" s="386"/>
    </row>
    <row r="38" spans="1:6" s="33" customFormat="1" ht="22.5" customHeight="1">
      <c r="A38" s="405"/>
      <c r="B38" s="379"/>
      <c r="C38" s="38" t="str">
        <f>IF('入力シート'!$C$39="適用","添付資料","")</f>
        <v>添付資料</v>
      </c>
      <c r="D38" s="364" t="str">
        <f>IF('入力シート'!$C$39="適用","工事１の工事完成検査結果通知書の写し","")</f>
        <v>工事１の工事完成検査結果通知書の写し</v>
      </c>
      <c r="E38" s="365"/>
      <c r="F38" s="224" t="str">
        <f>IF('入力シート'!$C$39="適用","変更不可","")</f>
        <v>変更不可</v>
      </c>
    </row>
    <row r="39" spans="1:6" s="33" customFormat="1" ht="21.75" customHeight="1">
      <c r="A39" s="405"/>
      <c r="B39" s="379"/>
      <c r="C39" s="198" t="str">
        <f>IF('入力シート'!$C$39="適用","評価申請（工事２）","")</f>
        <v>評価申請（工事２）</v>
      </c>
      <c r="D39" s="212"/>
      <c r="E39" s="391" t="str">
        <f>IF('入力シート'!$C$39="適用","［する、しない］　のどちらかを記入してください。工事件名は記入不要です。","")</f>
        <v>［する、しない］　のどちらかを記入してください。工事件名は記入不要です。</v>
      </c>
      <c r="F39" s="386"/>
    </row>
    <row r="40" spans="1:6" s="33" customFormat="1" ht="19.5" customHeight="1">
      <c r="A40" s="396"/>
      <c r="B40" s="380"/>
      <c r="C40" s="38" t="str">
        <f>IF('入力シート'!$C$39="適用","添付資料","")</f>
        <v>添付資料</v>
      </c>
      <c r="D40" s="364" t="str">
        <f>IF('入力シート'!$C$39="適用","工事２の工事完成検査結果通知書の写し","")</f>
        <v>工事２の工事完成検査結果通知書の写し</v>
      </c>
      <c r="E40" s="365"/>
      <c r="F40" s="224" t="str">
        <f>IF('入力シート'!$C$39="適用","変更不可","")</f>
        <v>変更不可</v>
      </c>
    </row>
    <row r="41" spans="1:6" s="33" customFormat="1" ht="22.5" customHeight="1">
      <c r="A41" s="395" t="s">
        <v>162</v>
      </c>
      <c r="B41" s="378" t="str">
        <f>'入力シート'!C40</f>
        <v>不適用</v>
      </c>
      <c r="C41" s="38">
        <f>IF('入力シート'!$C$40="適用","部門","")</f>
      </c>
      <c r="D41" s="364">
        <f>IF('入力シート'!$C$40="適用",'入力シート'!E40,"")</f>
      </c>
      <c r="E41" s="365"/>
      <c r="F41" s="224">
        <f>IF('入力シート'!$C$40="適用","変更不可","")</f>
      </c>
    </row>
    <row r="42" spans="1:6" s="33" customFormat="1" ht="22.5" customHeight="1">
      <c r="A42" s="405"/>
      <c r="B42" s="379"/>
      <c r="C42" s="383">
        <f>IF('入力シート'!$C$40="適用","表彰年度","")</f>
      </c>
      <c r="D42" s="38">
        <f>IF('入力シート'!$C$40="適用","表彰１","")</f>
      </c>
      <c r="E42" s="213"/>
      <c r="F42" s="194"/>
    </row>
    <row r="43" spans="1:6" s="33" customFormat="1" ht="22.5" customHeight="1">
      <c r="A43" s="396"/>
      <c r="B43" s="380"/>
      <c r="C43" s="384"/>
      <c r="D43" s="38">
        <f>IF('入力シート'!$C$40="適用","表彰２","")</f>
      </c>
      <c r="E43" s="213"/>
      <c r="F43" s="195"/>
    </row>
    <row r="44" spans="1:6" s="33" customFormat="1" ht="27.75" customHeight="1">
      <c r="A44" s="395" t="s">
        <v>125</v>
      </c>
      <c r="B44" s="378" t="str">
        <f>'入力シート'!C41</f>
        <v>適用</v>
      </c>
      <c r="C44" s="38" t="str">
        <f>IF('入力シート'!$C$41="適用","同種工事","")</f>
        <v>同種工事</v>
      </c>
      <c r="D44" s="362" t="str">
        <f>IF('入力シート'!$C$41="適用",'入力シート'!E41,"")</f>
        <v>場所打ち杭</v>
      </c>
      <c r="E44" s="363"/>
      <c r="F44" s="227" t="str">
        <f>IF('入力シート'!$C$41="適用","変更不可","")</f>
        <v>変更不可</v>
      </c>
    </row>
    <row r="45" spans="1:6" s="33" customFormat="1" ht="27.75" customHeight="1">
      <c r="A45" s="405"/>
      <c r="B45" s="379"/>
      <c r="C45" s="38" t="str">
        <f>IF('入力シート'!$C$41="適用","技術者氏名","")</f>
        <v>技術者氏名</v>
      </c>
      <c r="D45" s="411">
        <f>C82</f>
        <v>0</v>
      </c>
      <c r="E45" s="412"/>
      <c r="F45" s="228" t="str">
        <f>IF('入力シート'!$C$41="適用","評価を希望する場合は「☆配置予定技術者氏名等記入欄」に氏名を記入してください。","")</f>
        <v>評価を希望する場合は「☆配置予定技術者氏名等記入欄」に氏名を記入してください。</v>
      </c>
    </row>
    <row r="46" spans="1:6" s="33" customFormat="1" ht="34.5" customHeight="1">
      <c r="A46" s="405"/>
      <c r="B46" s="379"/>
      <c r="C46" s="38" t="str">
        <f>IF('入力シート'!$C$41="適用","工事名","")</f>
        <v>工事名</v>
      </c>
      <c r="D46" s="409"/>
      <c r="E46" s="410"/>
      <c r="F46" s="402" t="str">
        <f>IF('入力シート'!$C$41="適用","添付資料欄には「同種工事」の施工経験を証明するために添付する資料名を記入してください。添付資料の内容と相違を生じないように工事名、契約金額を記入してください。","")</f>
        <v>添付資料欄には「同種工事」の施工経験を証明するために添付する資料名を記入してください。添付資料の内容と相違を生じないように工事名、契約金額を記入してください。</v>
      </c>
    </row>
    <row r="47" spans="1:6" s="33" customFormat="1" ht="22.5" customHeight="1">
      <c r="A47" s="405"/>
      <c r="B47" s="379"/>
      <c r="C47" s="202" t="str">
        <f>IF('入力シート'!$C$41="適用","契約金額(税込み)","")</f>
        <v>契約金額(税込み)</v>
      </c>
      <c r="D47" s="409"/>
      <c r="E47" s="410"/>
      <c r="F47" s="403"/>
    </row>
    <row r="48" spans="1:6" s="33" customFormat="1" ht="51.75" customHeight="1">
      <c r="A48" s="405"/>
      <c r="B48" s="379"/>
      <c r="C48" s="202" t="str">
        <f>IF('入力シート'!$C$41="適用","添付資料","")</f>
        <v>添付資料</v>
      </c>
      <c r="D48" s="409"/>
      <c r="E48" s="410"/>
      <c r="F48" s="222">
        <f>IF(AND('入力シート'!$C$41="適用",'入力シート'!$C$44="適用"),"専任指導技術者の所有する施工経験を記入することができます。その場合、「☆専任指導技術者氏名記入欄」に氏名を記入した上で、下欄に「する」と記入してください。","")</f>
      </c>
    </row>
    <row r="49" spans="1:6" s="33" customFormat="1" ht="51.75" customHeight="1">
      <c r="A49" s="405"/>
      <c r="B49" s="379"/>
      <c r="C49" s="178" t="str">
        <f>IF('入力シート'!$C$41="適用","専任指導技術者での評価","")</f>
        <v>専任指導技術者での評価</v>
      </c>
      <c r="D49" s="212"/>
      <c r="E49" s="366" t="str">
        <f>IF('入力シート'!$C$41="不適用","",IF(AND('入力シート'!$C$41="適用",'入力シート'!$C$44="適用"),"専任指導技術者の所有する施工経験での評価を申請［する、しない］を記入してください。「する」の場合でも若手技術者が入札公告で定める技術者の要件を満たしている必要があります。","評価項目「若手技術者の育成」が不適用なため、記入不要です。"))</f>
        <v>評価項目「若手技術者の育成」が不適用なため、記入不要です。</v>
      </c>
      <c r="F49" s="367"/>
    </row>
    <row r="50" spans="1:6" s="33" customFormat="1" ht="40.5" customHeight="1">
      <c r="A50" s="396"/>
      <c r="B50" s="380"/>
      <c r="C50" s="223" t="str">
        <f>IF('入力シート'!$C$41="適用","専任指導技術者氏名","")</f>
        <v>専任指導技術者氏名</v>
      </c>
      <c r="D50" s="36">
        <f>IF('入力シート'!$C$41="適用",IF(D49="する",D63,""),"")</f>
      </c>
      <c r="E50" s="362">
        <f>IF(AND('入力シート'!$C$41="適用",'入力シート'!$C$44="適用"),"専任指導技術者の実績で評価を希望する場合は評価項目「若手技術者の育成」にて「専任指導技術者の追加配置」を「する」にしてください。","")</f>
      </c>
      <c r="F50" s="363"/>
    </row>
    <row r="51" spans="1:6" s="33" customFormat="1" ht="36" customHeight="1">
      <c r="A51" s="395" t="s">
        <v>129</v>
      </c>
      <c r="B51" s="378" t="str">
        <f>'入力シート'!C42</f>
        <v>不適用</v>
      </c>
      <c r="C51" s="201">
        <f>IF('入力シート'!$C$42="適用","主任技術者の配置が必要な工事に監理技術者を配置する","")</f>
      </c>
      <c r="D51" s="221"/>
      <c r="E51" s="373">
        <f>IF('入力シート'!$C$42="適用","［する、しない］　のどちらかを記入してください。「する」の場合、「☆配置予定技術者氏名等記入欄」にその者の氏名を記入してください。","")</f>
      </c>
      <c r="F51" s="374"/>
    </row>
    <row r="52" spans="1:6" s="33" customFormat="1" ht="36" customHeight="1">
      <c r="A52" s="405"/>
      <c r="B52" s="379"/>
      <c r="C52" s="178">
        <f>IF('入力シート'!$C$42="適用","技術者氏名","")</f>
      </c>
      <c r="D52" s="413">
        <f>IF('入力シート'!$C$42="適用",IF(D51="する",C82,""),"")</f>
      </c>
      <c r="E52" s="414"/>
      <c r="F52" s="229">
        <f>IF('入力シート'!$C$42="適用","評価を希望する場合は「☆配置予定技術者氏名等記入欄」に氏名を記入してください。","")</f>
      </c>
    </row>
    <row r="53" spans="1:6" s="33" customFormat="1" ht="21" customHeight="1">
      <c r="A53" s="396"/>
      <c r="B53" s="380"/>
      <c r="C53" s="38">
        <f>IF('入力シート'!$C$42="適用","添付資料","")</f>
      </c>
      <c r="D53" s="358">
        <f>IF('入力シート'!$C$42="適用","監理技術者証及び監理技術者講習修了証の写し","")</f>
      </c>
      <c r="E53" s="359"/>
      <c r="F53" s="224">
        <f>IF('入力シート'!$C$42="適用","変更不可","")</f>
      </c>
    </row>
    <row r="54" spans="1:6" s="33" customFormat="1" ht="15" customHeight="1">
      <c r="A54" s="406" t="s">
        <v>164</v>
      </c>
      <c r="B54" s="378" t="str">
        <f>'入力シート'!C43</f>
        <v>不適用</v>
      </c>
      <c r="C54" s="38">
        <f>IF('入力シート'!$C$43="適用","部門","")</f>
      </c>
      <c r="D54" s="358">
        <f>IF('入力シート'!$C$43="適用",'入力シート'!E43,"")</f>
      </c>
      <c r="E54" s="359"/>
      <c r="F54" s="224">
        <f>IF('入力シート'!$C$43="適用","変更不可","")</f>
      </c>
    </row>
    <row r="55" spans="1:6" s="33" customFormat="1" ht="23.25" customHeight="1">
      <c r="A55" s="407"/>
      <c r="B55" s="379"/>
      <c r="C55" s="38">
        <f>IF('入力シート'!$C$43="適用","表彰年度","")</f>
      </c>
      <c r="D55" s="209"/>
      <c r="E55" s="360"/>
      <c r="F55" s="361"/>
    </row>
    <row r="56" spans="1:6" s="33" customFormat="1" ht="21" customHeight="1">
      <c r="A56" s="407"/>
      <c r="B56" s="379"/>
      <c r="C56" s="395">
        <f>IF('入力シート'!$C$43="適用","現場代理人氏名","")</f>
      </c>
      <c r="D56" s="415">
        <f>IF('入力シート'!$C$43="適用",C93,"")</f>
      </c>
      <c r="E56" s="417">
        <f>IF('入力シート'!$C$43="適用","評価を希望する場合は「☆配置予定現場代理人氏名記入欄」に氏名を記入してください。","")</f>
      </c>
      <c r="F56" s="418"/>
    </row>
    <row r="57" spans="1:6" s="33" customFormat="1" ht="54.75" customHeight="1">
      <c r="A57" s="407"/>
      <c r="B57" s="379"/>
      <c r="C57" s="396"/>
      <c r="D57" s="416"/>
      <c r="E57" s="419">
        <f>IF(AND('入力シート'!$C$43="適用",'入力シート'!$C$44="適用"),"若手技術者が現場代理人を兼務する場合は、専任指導技術者の所有する表彰実績を記入することができます。その場合、「☆配置予定現場代理人氏名記入欄」に若手技術者氏名を記入した上で、下欄に「する」と記入してください。","")</f>
      </c>
      <c r="F57" s="420"/>
    </row>
    <row r="58" spans="1:6" s="33" customFormat="1" ht="30" customHeight="1">
      <c r="A58" s="407"/>
      <c r="B58" s="379"/>
      <c r="C58" s="178">
        <f>IF('入力シート'!$C$43="適用","専任指導技術者での評価","")</f>
      </c>
      <c r="D58" s="212"/>
      <c r="E58" s="368">
        <f>IF('入力シート'!$C$43="不適用","",IF(AND('入力シート'!$C$43="適用",'入力シート'!$C$44="適用"),"専任指導技術者の所有する表彰実績での評価を申請［する、しない］を記入してください。「する」の場合でも若手技術者が入札公告で定める技術者の要件を満たしている必要があります。","評価項目「若手技術者の育成」が不適用なため、記入不要です。"))</f>
      </c>
      <c r="F58" s="369"/>
    </row>
    <row r="59" spans="1:6" s="33" customFormat="1" ht="38.25" customHeight="1">
      <c r="A59" s="408"/>
      <c r="B59" s="380"/>
      <c r="C59" s="223">
        <f>IF('入力シート'!$C$43="適用","専任指導技術者氏名","")</f>
      </c>
      <c r="D59" s="36">
        <f>IF('入力シート'!$C$43="適用",IF(D58="する",D63,""),"")</f>
      </c>
      <c r="E59" s="362">
        <f>IF(AND('入力シート'!$C$43="適用",'入力シート'!$C$44="適用"),"専任指導技術者の実績で評価を希望する場合は評価項目「若手技術者の育成」にて「専任指導技術者の追加配置」を「する」にしてください。","")</f>
      </c>
      <c r="F59" s="363"/>
    </row>
    <row r="60" spans="1:6" s="130" customFormat="1" ht="36.75" customHeight="1">
      <c r="A60" s="406" t="s">
        <v>293</v>
      </c>
      <c r="B60" s="398" t="str">
        <f>'入力シート'!C44</f>
        <v>不適用</v>
      </c>
      <c r="C60" s="167">
        <f>IF('入力シート'!$C$44="適用","若手技術者の配置","")</f>
      </c>
      <c r="D60" s="210"/>
      <c r="E60" s="373">
        <f>IF('入力シート'!$C$44="適用","［する、しない］　のどちらかを記入してください。「する」の場合、「☆配置予定技術者氏名等記入欄」にその者の氏名等を記入してください(「若手技術者」の定義を必ずご確認ください）。","")</f>
      </c>
      <c r="F60" s="374"/>
    </row>
    <row r="61" spans="1:6" s="130" customFormat="1" ht="36.75" customHeight="1">
      <c r="A61" s="407"/>
      <c r="B61" s="399"/>
      <c r="C61" s="167">
        <f>IF('入力シート'!$C$44="適用","若手技術者氏名","")</f>
      </c>
      <c r="D61" s="421">
        <f>IF('入力シート'!$C$44="適用",IF(D60="する",C82,""),"")</f>
      </c>
      <c r="E61" s="421"/>
      <c r="F61" s="229">
        <f>IF('入力シート'!$C$44="適用","「☆配置予定技術者氏名等記入欄」に氏名を記入し条件が揃うと自動的に表示されます。","")</f>
      </c>
    </row>
    <row r="62" spans="1:6" s="130" customFormat="1" ht="36.75" customHeight="1">
      <c r="A62" s="407"/>
      <c r="B62" s="399"/>
      <c r="C62" s="167">
        <f>IF('入力シート'!$C$44="適用","専任指導技術者の追加配置","")</f>
      </c>
      <c r="D62" s="210"/>
      <c r="E62" s="373">
        <f>IF('入力シート'!$C$44="適用","［する、しない］　のどちらかを記入してください。「する」の場合、「☆専任指導技術者氏名等記入欄」にその者の氏名を記入してください。","")</f>
      </c>
      <c r="F62" s="374"/>
    </row>
    <row r="63" spans="1:6" s="130" customFormat="1" ht="35.25" customHeight="1">
      <c r="A63" s="408"/>
      <c r="B63" s="400"/>
      <c r="C63" s="231">
        <f>IF('入力シート'!$C$44="適用","専任指導技術者氏名","")</f>
      </c>
      <c r="D63" s="377">
        <f>IF('入力シート'!$C$44="適用",IF(AND(D60="する",D62="する"),C88,""),"")</f>
      </c>
      <c r="E63" s="377"/>
      <c r="F63" s="196">
        <f>IF('入力シート'!$C$44="適用","「☆専任指導技術者氏名記入欄」に氏名を記入し条件が揃うと自動的に表示されます。","")</f>
      </c>
    </row>
    <row r="64" spans="1:6" s="33" customFormat="1" ht="22.5" customHeight="1">
      <c r="A64" s="395" t="s">
        <v>126</v>
      </c>
      <c r="B64" s="378" t="str">
        <f>'入力シート'!C45</f>
        <v>不適用</v>
      </c>
      <c r="C64" s="189">
        <f>IF('入力シート'!$C$45="適用","ISO9001の登録","")</f>
      </c>
      <c r="D64" s="356"/>
      <c r="E64" s="357"/>
      <c r="F64" s="230">
        <f>IF('入力シート'!$C$45="適用","［有、無］　のどちらかを記入してください。","")</f>
      </c>
    </row>
    <row r="65" spans="1:6" s="33" customFormat="1" ht="31.5" customHeight="1">
      <c r="A65" s="396"/>
      <c r="B65" s="380"/>
      <c r="C65" s="178">
        <f>IF('入力シート'!$C$45="適用","添付書類","")</f>
      </c>
      <c r="D65" s="364">
        <f>IF('入力シート'!$C$45="適用","登録証の写し及び登録範囲が確認できる付属書等の写し","")</f>
      </c>
      <c r="E65" s="365"/>
      <c r="F65" s="224">
        <f>IF('入力シート'!$C$45="適用","変更不可","")</f>
      </c>
    </row>
    <row r="66" spans="1:6" s="33" customFormat="1" ht="31.5" customHeight="1">
      <c r="A66" s="406" t="s">
        <v>298</v>
      </c>
      <c r="B66" s="398" t="str">
        <f>'入力シート'!C46</f>
        <v>不適用</v>
      </c>
      <c r="C66" s="178">
        <f>IF('入力シート'!$C$46="適用","工事施工場所","")</f>
      </c>
      <c r="D66" s="362">
        <f>IF('入力シート'!$C$46="適用",'入力シート'!E46,"")</f>
      </c>
      <c r="E66" s="363"/>
      <c r="F66" s="224">
        <f>IF('入力シート'!$C$46="適用","変更不可","")</f>
      </c>
    </row>
    <row r="67" spans="1:6" s="33" customFormat="1" ht="31.5" customHeight="1">
      <c r="A67" s="407"/>
      <c r="B67" s="399"/>
      <c r="C67" s="167">
        <f>IF('入力シート'!$C$46="適用","主たる営業所の所在地","")</f>
      </c>
      <c r="D67" s="370"/>
      <c r="E67" s="370"/>
      <c r="F67" s="196"/>
    </row>
    <row r="68" spans="1:6" s="33" customFormat="1" ht="31.5" customHeight="1">
      <c r="A68" s="408"/>
      <c r="B68" s="400"/>
      <c r="C68" s="178">
        <f>IF('入力シート'!$C$46="適用","添付資料","")</f>
      </c>
      <c r="D68" s="370"/>
      <c r="E68" s="370"/>
      <c r="F68" s="196">
        <f>IF('入力シート'!$C$46="適用","添付する資料名を記入してください。","")</f>
      </c>
    </row>
    <row r="69" spans="1:6" s="33" customFormat="1" ht="36" customHeight="1">
      <c r="A69" s="150" t="s">
        <v>299</v>
      </c>
      <c r="B69" s="200" t="str">
        <f>'入力シート'!C47</f>
        <v>不適用</v>
      </c>
      <c r="C69" s="189">
        <f>IF('入力シート'!$C$47="適用","横浜市災害協力事業者名簿の登載","")</f>
      </c>
      <c r="D69" s="356"/>
      <c r="E69" s="357"/>
      <c r="F69" s="230">
        <f>IF('入力シート'!$C$47="適用","［有、無］　のどちらかを記入してください。","")</f>
      </c>
    </row>
    <row r="70" spans="1:6" s="33" customFormat="1" ht="31.5" customHeight="1">
      <c r="A70" s="406" t="s">
        <v>300</v>
      </c>
      <c r="B70" s="398" t="str">
        <f>'入力シート'!C48</f>
        <v>不適用</v>
      </c>
      <c r="C70" s="189">
        <f>IF('入力シート'!$C$48="適用","ISO14001の登録","")</f>
      </c>
      <c r="D70" s="356"/>
      <c r="E70" s="357"/>
      <c r="F70" s="230">
        <f>IF('入力シート'!$C$48="適用","［有、無］　のどちらかを記入してください。","")</f>
      </c>
    </row>
    <row r="71" spans="1:6" s="33" customFormat="1" ht="31.5" customHeight="1">
      <c r="A71" s="408"/>
      <c r="B71" s="400"/>
      <c r="C71" s="178">
        <f>IF('入力シート'!$C$48="適用","添付書類","")</f>
      </c>
      <c r="D71" s="364">
        <f>IF('入力シート'!$C$48="適用","登録証の写し及び登録範囲が確認できる付属書等の写し","")</f>
      </c>
      <c r="E71" s="365"/>
      <c r="F71" s="224">
        <f>IF('入力シート'!$C$48="適用","変更不可","")</f>
      </c>
    </row>
    <row r="72" spans="1:6" s="130" customFormat="1" ht="31.5" customHeight="1">
      <c r="A72" s="150" t="s">
        <v>301</v>
      </c>
      <c r="B72" s="200" t="str">
        <f>'入力シート'!C49</f>
        <v>不適用</v>
      </c>
      <c r="C72" s="150">
        <f>IF('入力シート'!$C$49="適用","市内中小企業の活用目標値(％)","")</f>
      </c>
      <c r="D72" s="371"/>
      <c r="E72" s="372"/>
      <c r="F72" s="196">
        <f>IF('入力シート'!$C$49="適用","目標値（％）を整数で記入してください。","")</f>
      </c>
    </row>
    <row r="73" spans="1:6" s="130" customFormat="1" ht="31.5" customHeight="1">
      <c r="A73" s="406" t="s">
        <v>302</v>
      </c>
      <c r="B73" s="398" t="str">
        <f>'入力シート'!C51</f>
        <v>不適用</v>
      </c>
      <c r="C73" s="189">
        <f>IF('入力シート'!$C$51="適用","横浜型地域貢献企業の認定","")</f>
      </c>
      <c r="D73" s="356"/>
      <c r="E73" s="357"/>
      <c r="F73" s="230">
        <f>IF('入力シート'!$C$51="適用","［有、無］　のどちらかを記入してください。","")</f>
      </c>
    </row>
    <row r="74" spans="1:6" s="130" customFormat="1" ht="31.5" customHeight="1">
      <c r="A74" s="408"/>
      <c r="B74" s="400"/>
      <c r="C74" s="167">
        <f>IF('入力シート'!$C$51="適用","添付書類","")</f>
      </c>
      <c r="D74" s="354">
        <f>IF('入力シート'!$C$51="適用","認定証の写し","")</f>
      </c>
      <c r="E74" s="355"/>
      <c r="F74" s="224">
        <f>IF('入力シート'!$C$51="適用","変更不可","")</f>
      </c>
    </row>
    <row r="75" spans="1:6" s="130" customFormat="1" ht="31.5" customHeight="1">
      <c r="A75" s="406" t="s">
        <v>303</v>
      </c>
      <c r="B75" s="398" t="str">
        <f>'入力シート'!C52</f>
        <v>不適用</v>
      </c>
      <c r="C75" s="167">
        <f>IF('入力シート'!$C$52="適用","保有する建設機械","")</f>
      </c>
      <c r="D75" s="370"/>
      <c r="E75" s="370"/>
      <c r="F75" s="197">
        <f>IF('入力シート'!$C$52="適用","1台のみ記入してください。","")</f>
      </c>
    </row>
    <row r="76" spans="1:6" s="130" customFormat="1" ht="31.5" customHeight="1">
      <c r="A76" s="407"/>
      <c r="B76" s="399"/>
      <c r="C76" s="406">
        <f>IF('入力シート'!$C$52="適用","添付書類","")</f>
      </c>
      <c r="D76" s="371"/>
      <c r="E76" s="372"/>
      <c r="F76" s="197">
        <f>IF('入力シート'!$C$52="適用","添付する資料名を記入してください。","")</f>
      </c>
    </row>
    <row r="77" spans="1:6" s="130" customFormat="1" ht="31.5" customHeight="1">
      <c r="A77" s="408"/>
      <c r="B77" s="400"/>
      <c r="C77" s="408"/>
      <c r="D77" s="354">
        <f>IF('入力シート'!$C$52="適用","当該建設機械の写真","")</f>
      </c>
      <c r="E77" s="355"/>
      <c r="F77" s="196">
        <f>IF('入力シート'!$C$52="適用","変更不可（上記資料に加え、必ず添付してください）。","")</f>
      </c>
    </row>
    <row r="78" s="33" customFormat="1" ht="9.75" customHeight="1"/>
    <row r="79" spans="1:13" s="130" customFormat="1" ht="15.75" customHeight="1">
      <c r="A79" s="375"/>
      <c r="B79" s="375"/>
      <c r="C79" s="375"/>
      <c r="D79" s="375"/>
      <c r="E79" s="375"/>
      <c r="F79" s="375"/>
      <c r="G79" s="190"/>
      <c r="H79" s="190"/>
      <c r="I79" s="190"/>
      <c r="J79" s="190"/>
      <c r="K79" s="190"/>
      <c r="L79" s="190"/>
      <c r="M79" s="190"/>
    </row>
    <row r="80" spans="1:13" s="130" customFormat="1" ht="15.75" customHeight="1">
      <c r="A80" s="34" t="s">
        <v>370</v>
      </c>
      <c r="B80" s="34"/>
      <c r="C80" s="34"/>
      <c r="D80" s="34"/>
      <c r="E80" s="34"/>
      <c r="F80" s="34"/>
      <c r="G80" s="190"/>
      <c r="H80" s="190"/>
      <c r="I80" s="190"/>
      <c r="J80" s="190"/>
      <c r="K80" s="190"/>
      <c r="L80" s="190"/>
      <c r="M80" s="190"/>
    </row>
    <row r="81" spans="1:6" s="130" customFormat="1" ht="17.25" customHeight="1">
      <c r="A81" s="397" t="s">
        <v>357</v>
      </c>
      <c r="B81" s="376"/>
      <c r="C81" s="376"/>
      <c r="D81" s="376"/>
      <c r="E81" s="376"/>
      <c r="F81" s="232" t="s">
        <v>344</v>
      </c>
    </row>
    <row r="82" spans="1:6" s="130" customFormat="1" ht="21" customHeight="1">
      <c r="A82" s="389" t="s">
        <v>345</v>
      </c>
      <c r="B82" s="390"/>
      <c r="C82" s="370"/>
      <c r="D82" s="370"/>
      <c r="E82" s="370"/>
      <c r="F82" s="225" t="str">
        <f>IF(OR('入力シート'!C41="適用",'入力シート'!C42="適用",'入力シート'!C44="適用"),"評価を希望しない場合は記入不要です。","記入不要")</f>
        <v>評価を希望しない場合は記入不要です。</v>
      </c>
    </row>
    <row r="83" spans="1:7" s="130" customFormat="1" ht="21" customHeight="1">
      <c r="A83" s="377" t="s">
        <v>356</v>
      </c>
      <c r="B83" s="377"/>
      <c r="C83" s="401" t="str">
        <f>IF(OR('入力シート'!C41="適用",'入力シート'!C42="適用",'入力シート'!C44="適用"),"監理技術者資格者証の写し及び監理技術者講習終了証の写し","")</f>
        <v>監理技術者資格者証の写し及び監理技術者講習終了証の写し</v>
      </c>
      <c r="D83" s="401"/>
      <c r="E83" s="401"/>
      <c r="F83" s="233" t="str">
        <f>IF(OR('入力シート'!C41="適用",'入力シート'!C42="適用",'入力シート'!C44="適用"),"変更不可","")</f>
        <v>変更不可</v>
      </c>
      <c r="G83" s="211"/>
    </row>
    <row r="84" spans="1:6" s="130" customFormat="1" ht="4.5" customHeight="1">
      <c r="A84" s="191"/>
      <c r="B84" s="191"/>
      <c r="C84" s="192"/>
      <c r="D84" s="192"/>
      <c r="E84" s="192"/>
      <c r="F84" s="193"/>
    </row>
    <row r="85" spans="1:13" s="130" customFormat="1" ht="15.75" customHeight="1">
      <c r="A85" s="34"/>
      <c r="B85" s="192"/>
      <c r="C85" s="192"/>
      <c r="D85" s="192"/>
      <c r="E85" s="192"/>
      <c r="F85" s="192"/>
      <c r="G85" s="190"/>
      <c r="H85" s="190"/>
      <c r="I85" s="190"/>
      <c r="J85" s="190"/>
      <c r="K85" s="190"/>
      <c r="L85" s="190"/>
      <c r="M85" s="190"/>
    </row>
    <row r="86" spans="1:13" s="130" customFormat="1" ht="15.75" customHeight="1">
      <c r="A86" s="34" t="s">
        <v>371</v>
      </c>
      <c r="B86" s="192"/>
      <c r="C86" s="192"/>
      <c r="D86" s="192"/>
      <c r="E86" s="192"/>
      <c r="F86" s="192"/>
      <c r="G86" s="190"/>
      <c r="H86" s="190"/>
      <c r="I86" s="190"/>
      <c r="J86" s="190"/>
      <c r="K86" s="190"/>
      <c r="L86" s="190"/>
      <c r="M86" s="190"/>
    </row>
    <row r="87" spans="1:13" s="130" customFormat="1" ht="15.75" customHeight="1">
      <c r="A87" s="397" t="s">
        <v>346</v>
      </c>
      <c r="B87" s="376"/>
      <c r="C87" s="376"/>
      <c r="D87" s="376"/>
      <c r="E87" s="376"/>
      <c r="F87" s="232" t="s">
        <v>344</v>
      </c>
      <c r="G87" s="190"/>
      <c r="H87" s="190"/>
      <c r="I87" s="190"/>
      <c r="J87" s="190"/>
      <c r="K87" s="190"/>
      <c r="L87" s="190"/>
      <c r="M87" s="190"/>
    </row>
    <row r="88" spans="1:6" s="130" customFormat="1" ht="24" customHeight="1">
      <c r="A88" s="389" t="s">
        <v>345</v>
      </c>
      <c r="B88" s="390"/>
      <c r="C88" s="370"/>
      <c r="D88" s="370"/>
      <c r="E88" s="370"/>
      <c r="F88" s="233" t="str">
        <f>IF('入力シート'!C44="適用","評価を希望しない場合は記入不要です。","記入不要")</f>
        <v>記入不要</v>
      </c>
    </row>
    <row r="89" spans="1:6" s="130" customFormat="1" ht="9" customHeight="1">
      <c r="A89" s="226"/>
      <c r="B89" s="226"/>
      <c r="C89" s="226"/>
      <c r="D89" s="226"/>
      <c r="E89" s="226"/>
      <c r="F89" s="226"/>
    </row>
    <row r="90" spans="1:13" s="130" customFormat="1" ht="15.75" customHeight="1">
      <c r="A90" s="375"/>
      <c r="B90" s="375"/>
      <c r="C90" s="375"/>
      <c r="D90" s="375"/>
      <c r="E90" s="375"/>
      <c r="F90" s="375"/>
      <c r="G90" s="190"/>
      <c r="H90" s="190"/>
      <c r="I90" s="190"/>
      <c r="J90" s="190"/>
      <c r="K90" s="190"/>
      <c r="L90" s="190"/>
      <c r="M90" s="190"/>
    </row>
    <row r="91" spans="1:13" s="130" customFormat="1" ht="15.75" customHeight="1">
      <c r="A91" s="34" t="s">
        <v>376</v>
      </c>
      <c r="B91" s="34"/>
      <c r="C91" s="34"/>
      <c r="D91" s="34"/>
      <c r="E91" s="34"/>
      <c r="F91" s="34"/>
      <c r="G91" s="190"/>
      <c r="H91" s="190"/>
      <c r="I91" s="190"/>
      <c r="J91" s="190"/>
      <c r="K91" s="190"/>
      <c r="L91" s="190"/>
      <c r="M91" s="190"/>
    </row>
    <row r="92" spans="1:13" s="130" customFormat="1" ht="15.75" customHeight="1">
      <c r="A92" s="397" t="s">
        <v>347</v>
      </c>
      <c r="B92" s="376"/>
      <c r="C92" s="376"/>
      <c r="D92" s="376"/>
      <c r="E92" s="376"/>
      <c r="F92" s="232" t="s">
        <v>344</v>
      </c>
      <c r="G92" s="190"/>
      <c r="H92" s="190"/>
      <c r="I92" s="190"/>
      <c r="J92" s="190"/>
      <c r="K92" s="190"/>
      <c r="L92" s="190"/>
      <c r="M92" s="190"/>
    </row>
    <row r="93" spans="1:6" s="130" customFormat="1" ht="23.25" customHeight="1">
      <c r="A93" s="389" t="s">
        <v>345</v>
      </c>
      <c r="B93" s="390"/>
      <c r="C93" s="370"/>
      <c r="D93" s="370"/>
      <c r="E93" s="370"/>
      <c r="F93" s="233" t="str">
        <f>IF('入力シート'!C43="適用","評価を希望しない場合は記入不要です。","記入不要")</f>
        <v>記入不要</v>
      </c>
    </row>
    <row r="94" spans="1:6" s="130" customFormat="1" ht="8.25" customHeight="1">
      <c r="A94" s="191"/>
      <c r="B94" s="191"/>
      <c r="C94" s="191"/>
      <c r="D94" s="191"/>
      <c r="E94" s="191"/>
      <c r="F94" s="191"/>
    </row>
    <row r="95" spans="4:6" s="33" customFormat="1" ht="17.25" customHeight="1">
      <c r="D95" s="39" t="s">
        <v>11</v>
      </c>
      <c r="E95" s="40" t="s">
        <v>12</v>
      </c>
      <c r="F95" s="175" t="str">
        <f>'入力シート'!E13</f>
        <v>○○　○○</v>
      </c>
    </row>
    <row r="96" spans="5:6" s="33" customFormat="1" ht="17.25" customHeight="1">
      <c r="E96" s="41" t="s">
        <v>13</v>
      </c>
      <c r="F96" s="174" t="str">
        <f>'入力シート'!E14</f>
        <v>045-999-9999</v>
      </c>
    </row>
    <row r="97" spans="5:11" s="33" customFormat="1" ht="17.25" customHeight="1">
      <c r="E97" s="41" t="s">
        <v>14</v>
      </c>
      <c r="F97" s="174" t="str">
        <f>'入力シート'!E15</f>
        <v>045-111-1111</v>
      </c>
      <c r="G97" s="42"/>
      <c r="H97" s="42"/>
      <c r="I97" s="42"/>
      <c r="J97" s="42"/>
      <c r="K97" s="42"/>
    </row>
    <row r="98" spans="6:14" ht="13.5">
      <c r="F98" s="29"/>
      <c r="G98" s="29"/>
      <c r="H98" s="29"/>
      <c r="I98" s="29"/>
      <c r="J98" s="29"/>
      <c r="K98" s="29"/>
      <c r="L98" s="28"/>
      <c r="M98" s="28"/>
      <c r="N98" s="28"/>
    </row>
    <row r="99" spans="6:14" ht="13.5">
      <c r="F99" s="29"/>
      <c r="G99" s="29"/>
      <c r="H99" s="29"/>
      <c r="I99" s="29"/>
      <c r="J99" s="29"/>
      <c r="K99" s="29"/>
      <c r="L99" s="28"/>
      <c r="M99" s="28"/>
      <c r="N99" s="28"/>
    </row>
    <row r="100" spans="5:13" ht="13.5">
      <c r="E100" s="28"/>
      <c r="F100" s="28"/>
      <c r="G100" s="28"/>
      <c r="H100" s="28"/>
      <c r="I100" s="28"/>
      <c r="J100" s="28"/>
      <c r="K100" s="28"/>
      <c r="L100" s="28"/>
      <c r="M100" s="28"/>
    </row>
    <row r="101" spans="5:13" ht="13.5">
      <c r="E101" s="28"/>
      <c r="F101" s="28"/>
      <c r="G101" s="28"/>
      <c r="H101" s="28"/>
      <c r="I101" s="28"/>
      <c r="J101" s="28"/>
      <c r="K101" s="28"/>
      <c r="L101" s="28"/>
      <c r="M101" s="28"/>
    </row>
    <row r="102" spans="5:13" ht="13.5">
      <c r="E102" s="28"/>
      <c r="F102" s="28"/>
      <c r="G102" s="28"/>
      <c r="H102" s="28"/>
      <c r="I102" s="28"/>
      <c r="J102" s="28"/>
      <c r="K102" s="28"/>
      <c r="L102" s="28"/>
      <c r="M102" s="28"/>
    </row>
  </sheetData>
  <sheetProtection password="E7B6" sheet="1" formatCells="0" formatRows="0" insertRows="0"/>
  <mergeCells count="101">
    <mergeCell ref="D56:D57"/>
    <mergeCell ref="E56:F56"/>
    <mergeCell ref="E57:F57"/>
    <mergeCell ref="E59:F59"/>
    <mergeCell ref="D61:E61"/>
    <mergeCell ref="D63:E63"/>
    <mergeCell ref="D45:E45"/>
    <mergeCell ref="D48:E48"/>
    <mergeCell ref="B44:B50"/>
    <mergeCell ref="E50:F50"/>
    <mergeCell ref="E51:F51"/>
    <mergeCell ref="D52:E52"/>
    <mergeCell ref="D47:E47"/>
    <mergeCell ref="D70:E70"/>
    <mergeCell ref="D72:E72"/>
    <mergeCell ref="A73:A74"/>
    <mergeCell ref="A75:A77"/>
    <mergeCell ref="D73:E73"/>
    <mergeCell ref="D75:E75"/>
    <mergeCell ref="D76:E76"/>
    <mergeCell ref="C76:C77"/>
    <mergeCell ref="A36:A40"/>
    <mergeCell ref="B73:B74"/>
    <mergeCell ref="B75:B77"/>
    <mergeCell ref="A41:A43"/>
    <mergeCell ref="A44:A50"/>
    <mergeCell ref="A51:A53"/>
    <mergeCell ref="A54:A59"/>
    <mergeCell ref="A64:A65"/>
    <mergeCell ref="A66:A68"/>
    <mergeCell ref="A70:A71"/>
    <mergeCell ref="A13:F13"/>
    <mergeCell ref="A32:A35"/>
    <mergeCell ref="A79:F79"/>
    <mergeCell ref="A81:E81"/>
    <mergeCell ref="A82:B82"/>
    <mergeCell ref="C82:E82"/>
    <mergeCell ref="A60:A63"/>
    <mergeCell ref="D44:E44"/>
    <mergeCell ref="D46:E46"/>
    <mergeCell ref="B70:B71"/>
    <mergeCell ref="A83:B83"/>
    <mergeCell ref="B54:B59"/>
    <mergeCell ref="B64:B65"/>
    <mergeCell ref="C88:E88"/>
    <mergeCell ref="A90:F90"/>
    <mergeCell ref="A92:E92"/>
    <mergeCell ref="A88:B88"/>
    <mergeCell ref="D68:E68"/>
    <mergeCell ref="B66:B68"/>
    <mergeCell ref="D71:E71"/>
    <mergeCell ref="A93:B93"/>
    <mergeCell ref="C93:E93"/>
    <mergeCell ref="E62:F62"/>
    <mergeCell ref="E39:F39"/>
    <mergeCell ref="F33:F35"/>
    <mergeCell ref="C56:C57"/>
    <mergeCell ref="A87:E87"/>
    <mergeCell ref="B60:B63"/>
    <mergeCell ref="C83:E83"/>
    <mergeCell ref="F46:F47"/>
    <mergeCell ref="D6:E6"/>
    <mergeCell ref="D7:E7"/>
    <mergeCell ref="D8:D11"/>
    <mergeCell ref="C42:C43"/>
    <mergeCell ref="E37:F37"/>
    <mergeCell ref="D35:E35"/>
    <mergeCell ref="A19:F19"/>
    <mergeCell ref="A21:C21"/>
    <mergeCell ref="A22:C22"/>
    <mergeCell ref="D41:E41"/>
    <mergeCell ref="D33:E33"/>
    <mergeCell ref="D34:E34"/>
    <mergeCell ref="E60:F60"/>
    <mergeCell ref="D64:E64"/>
    <mergeCell ref="A30:F30"/>
    <mergeCell ref="C31:E31"/>
    <mergeCell ref="B32:B35"/>
    <mergeCell ref="B36:B40"/>
    <mergeCell ref="B41:B43"/>
    <mergeCell ref="B51:B53"/>
    <mergeCell ref="D32:E32"/>
    <mergeCell ref="D77:E77"/>
    <mergeCell ref="D36:E36"/>
    <mergeCell ref="D38:E38"/>
    <mergeCell ref="D40:E40"/>
    <mergeCell ref="D65:E65"/>
    <mergeCell ref="D66:E66"/>
    <mergeCell ref="E49:F49"/>
    <mergeCell ref="E58:F58"/>
    <mergeCell ref="D67:E67"/>
    <mergeCell ref="A23:C23"/>
    <mergeCell ref="A24:C24"/>
    <mergeCell ref="A25:C25"/>
    <mergeCell ref="A26:C26"/>
    <mergeCell ref="A20:C20"/>
    <mergeCell ref="D74:E74"/>
    <mergeCell ref="D69:E69"/>
    <mergeCell ref="D53:E53"/>
    <mergeCell ref="D54:E54"/>
    <mergeCell ref="E55:F55"/>
  </mergeCells>
  <dataValidations count="6">
    <dataValidation allowBlank="1" showInputMessage="1" showErrorMessage="1" imeMode="halfAlpha" sqref="F98:K99"/>
    <dataValidation type="list" showInputMessage="1" showErrorMessage="1" sqref="E42:E43 D55">
      <formula1>"平成22年度,平成23年度,平成24年度,平成25年度,平成26年度,平成27年度"</formula1>
    </dataValidation>
    <dataValidation type="list" showInputMessage="1" showErrorMessage="1" sqref="D37 D39 D49 D51 D58 D60 D62">
      <formula1>"する,しない"</formula1>
    </dataValidation>
    <dataValidation type="list" showInputMessage="1" showErrorMessage="1" sqref="D67:E67">
      <formula1>"鶴見区,神奈川区,西区,中区,南区,港南区,保土ケ谷区,旭区,磯子区,金沢区,港北区,緑区,青葉区,都筑区,戸塚区,泉区,栄区,瀬谷区"</formula1>
    </dataValidation>
    <dataValidation type="list" showInputMessage="1" showErrorMessage="1" sqref="D69:E70 D73:E73 D64">
      <formula1>"有,無"</formula1>
    </dataValidation>
    <dataValidation type="list" showInputMessage="1" showErrorMessage="1" sqref="D75:E75">
      <formula1>"ブルドーザー,ドーザーショベル,掘削機,モーターグレーダー,トラッククレーン,クローラークレーン,油圧式クレーン,クレーン付きトラック,タイヤショベル,振動ローラ,大型ダンプ車"</formula1>
    </dataValidation>
  </dataValidations>
  <printOptions/>
  <pageMargins left="0.46" right="0.15748031496062992" top="0.46" bottom="0.5905511811023623" header="0.22" footer="0.1968503937007874"/>
  <pageSetup horizontalDpi="600" verticalDpi="600" orientation="portrait" paperSize="9" scale="75" r:id="rId2"/>
  <headerFooter>
    <oddFooter>&amp;C第1号様式の2ページ目の添付忘れにご注意ください。&amp;R&amp;6
</oddFooter>
    <firstFooter>&amp;C&lt;次ページあり&gt;</firstFooter>
  </headerFooter>
  <rowBreaks count="1" manualBreakCount="1">
    <brk id="53" max="5"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T26"/>
  <sheetViews>
    <sheetView zoomScalePageLayoutView="0" workbookViewId="0" topLeftCell="A1">
      <selection activeCell="A1" sqref="A1"/>
    </sheetView>
  </sheetViews>
  <sheetFormatPr defaultColWidth="9.00390625" defaultRowHeight="13.5"/>
  <cols>
    <col min="1" max="2" width="7.50390625" style="1" customWidth="1"/>
    <col min="3" max="20" width="5.00390625" style="1" customWidth="1"/>
    <col min="21" max="31" width="7.50390625" style="1" customWidth="1"/>
    <col min="32" max="16384" width="9.00390625" style="1" customWidth="1"/>
  </cols>
  <sheetData>
    <row r="1" ht="18" customHeight="1">
      <c r="T1" s="2" t="s">
        <v>25</v>
      </c>
    </row>
    <row r="2" spans="16:20" ht="18" customHeight="1">
      <c r="P2" s="434" t="str">
        <f>'入力シート'!E6</f>
        <v>平成○○年○○月○○日</v>
      </c>
      <c r="Q2" s="434"/>
      <c r="R2" s="434"/>
      <c r="S2" s="434"/>
      <c r="T2" s="434"/>
    </row>
    <row r="3" ht="54" customHeight="1"/>
    <row r="4" spans="1:20" ht="18" customHeight="1">
      <c r="A4" s="422" t="s">
        <v>1</v>
      </c>
      <c r="B4" s="422"/>
      <c r="C4" s="422"/>
      <c r="D4" s="422"/>
      <c r="E4" s="422"/>
      <c r="F4" s="422"/>
      <c r="G4" s="422"/>
      <c r="H4" s="422"/>
      <c r="I4" s="422"/>
      <c r="J4" s="422"/>
      <c r="K4" s="422"/>
      <c r="L4" s="422"/>
      <c r="M4" s="422"/>
      <c r="N4" s="422"/>
      <c r="O4" s="422"/>
      <c r="P4" s="422"/>
      <c r="Q4" s="422"/>
      <c r="R4" s="422"/>
      <c r="S4" s="422"/>
      <c r="T4" s="422"/>
    </row>
    <row r="5" spans="1:20" ht="18" customHeight="1">
      <c r="A5" s="422" t="s">
        <v>24</v>
      </c>
      <c r="B5" s="422"/>
      <c r="C5" s="422"/>
      <c r="D5" s="422"/>
      <c r="E5" s="422"/>
      <c r="F5" s="422"/>
      <c r="G5" s="422"/>
      <c r="H5" s="422"/>
      <c r="I5" s="422"/>
      <c r="J5" s="422"/>
      <c r="K5" s="422"/>
      <c r="L5" s="422"/>
      <c r="M5" s="422"/>
      <c r="N5" s="422"/>
      <c r="O5" s="422"/>
      <c r="P5" s="422"/>
      <c r="Q5" s="422"/>
      <c r="R5" s="422"/>
      <c r="S5" s="422"/>
      <c r="T5" s="422"/>
    </row>
    <row r="6" ht="13.5" customHeight="1"/>
    <row r="7" spans="1:20" ht="27" customHeight="1">
      <c r="A7" s="10" t="s">
        <v>3</v>
      </c>
      <c r="B7" s="437" t="str">
        <f>'入力シート'!E19</f>
        <v>金沢シーサイドライン延伸工事（その４）</v>
      </c>
      <c r="C7" s="437"/>
      <c r="D7" s="437"/>
      <c r="E7" s="437"/>
      <c r="F7" s="437"/>
      <c r="G7" s="437"/>
      <c r="H7" s="437"/>
      <c r="I7" s="437"/>
      <c r="J7" s="437"/>
      <c r="K7" s="437"/>
      <c r="L7" s="437"/>
      <c r="M7" s="437"/>
      <c r="N7" s="437"/>
      <c r="O7" s="437"/>
      <c r="P7" s="437"/>
      <c r="Q7" s="437"/>
      <c r="R7" s="437"/>
      <c r="S7" s="437"/>
      <c r="T7" s="437"/>
    </row>
    <row r="8" spans="1:20" ht="27" customHeight="1">
      <c r="A8" s="423" t="s">
        <v>37</v>
      </c>
      <c r="B8" s="424"/>
      <c r="C8" s="440">
        <f>'入力シート'!E8</f>
        <v>12345</v>
      </c>
      <c r="D8" s="440"/>
      <c r="E8" s="440"/>
      <c r="F8" s="101"/>
      <c r="G8" s="101"/>
      <c r="H8" s="101"/>
      <c r="I8" s="101"/>
      <c r="J8" s="101"/>
      <c r="K8" s="101"/>
      <c r="L8" s="101"/>
      <c r="M8" s="101"/>
      <c r="N8" s="101"/>
      <c r="O8" s="101"/>
      <c r="P8" s="101"/>
      <c r="Q8" s="101"/>
      <c r="R8" s="101"/>
      <c r="S8" s="101"/>
      <c r="T8" s="101"/>
    </row>
    <row r="9" ht="27" customHeight="1"/>
    <row r="10" ht="14.25" thickBot="1">
      <c r="A10" s="1" t="s">
        <v>22</v>
      </c>
    </row>
    <row r="11" spans="1:20" ht="15" customHeight="1">
      <c r="A11" s="445" t="s">
        <v>23</v>
      </c>
      <c r="B11" s="446"/>
      <c r="C11" s="425" t="s">
        <v>138</v>
      </c>
      <c r="D11" s="426"/>
      <c r="E11" s="427"/>
      <c r="F11" s="425" t="s">
        <v>138</v>
      </c>
      <c r="G11" s="426"/>
      <c r="H11" s="427"/>
      <c r="I11" s="425" t="s">
        <v>138</v>
      </c>
      <c r="J11" s="426"/>
      <c r="K11" s="427"/>
      <c r="L11" s="425" t="s">
        <v>138</v>
      </c>
      <c r="M11" s="426"/>
      <c r="N11" s="427"/>
      <c r="O11" s="425" t="s">
        <v>138</v>
      </c>
      <c r="P11" s="426"/>
      <c r="Q11" s="427"/>
      <c r="R11" s="425" t="s">
        <v>138</v>
      </c>
      <c r="S11" s="426"/>
      <c r="T11" s="439"/>
    </row>
    <row r="12" spans="1:20" ht="15" customHeight="1">
      <c r="A12" s="447"/>
      <c r="B12" s="448"/>
      <c r="C12" s="435" t="s">
        <v>59</v>
      </c>
      <c r="D12" s="423"/>
      <c r="E12" s="436"/>
      <c r="F12" s="435" t="s">
        <v>59</v>
      </c>
      <c r="G12" s="423"/>
      <c r="H12" s="436"/>
      <c r="I12" s="435" t="s">
        <v>59</v>
      </c>
      <c r="J12" s="423"/>
      <c r="K12" s="436"/>
      <c r="L12" s="435" t="s">
        <v>59</v>
      </c>
      <c r="M12" s="423"/>
      <c r="N12" s="436"/>
      <c r="O12" s="435" t="s">
        <v>59</v>
      </c>
      <c r="P12" s="423"/>
      <c r="Q12" s="436"/>
      <c r="R12" s="435" t="s">
        <v>59</v>
      </c>
      <c r="S12" s="423"/>
      <c r="T12" s="438"/>
    </row>
    <row r="13" spans="1:20" ht="34.5" customHeight="1">
      <c r="A13" s="432"/>
      <c r="B13" s="433"/>
      <c r="C13" s="3"/>
      <c r="D13" s="4"/>
      <c r="E13" s="5"/>
      <c r="F13" s="3"/>
      <c r="G13" s="4"/>
      <c r="H13" s="6"/>
      <c r="I13" s="7"/>
      <c r="J13" s="4"/>
      <c r="K13" s="5"/>
      <c r="L13" s="3"/>
      <c r="M13" s="4"/>
      <c r="N13" s="6"/>
      <c r="O13" s="3"/>
      <c r="P13" s="4"/>
      <c r="Q13" s="6"/>
      <c r="R13" s="7"/>
      <c r="S13" s="4"/>
      <c r="T13" s="8"/>
    </row>
    <row r="14" spans="1:20" ht="34.5" customHeight="1">
      <c r="A14" s="432"/>
      <c r="B14" s="433"/>
      <c r="C14" s="3"/>
      <c r="D14" s="4"/>
      <c r="E14" s="5"/>
      <c r="F14" s="3"/>
      <c r="G14" s="4"/>
      <c r="H14" s="6"/>
      <c r="I14" s="7"/>
      <c r="J14" s="4"/>
      <c r="K14" s="5"/>
      <c r="L14" s="3"/>
      <c r="M14" s="4"/>
      <c r="N14" s="6"/>
      <c r="O14" s="3"/>
      <c r="P14" s="4"/>
      <c r="Q14" s="6"/>
      <c r="R14" s="7"/>
      <c r="S14" s="4"/>
      <c r="T14" s="8"/>
    </row>
    <row r="15" spans="1:20" ht="34.5" customHeight="1">
      <c r="A15" s="432"/>
      <c r="B15" s="433"/>
      <c r="C15" s="3"/>
      <c r="D15" s="4"/>
      <c r="E15" s="5"/>
      <c r="F15" s="3"/>
      <c r="G15" s="4"/>
      <c r="H15" s="6"/>
      <c r="I15" s="7"/>
      <c r="J15" s="4"/>
      <c r="K15" s="5"/>
      <c r="L15" s="3"/>
      <c r="M15" s="4"/>
      <c r="N15" s="6"/>
      <c r="O15" s="3"/>
      <c r="P15" s="4"/>
      <c r="Q15" s="6"/>
      <c r="R15" s="7"/>
      <c r="S15" s="4"/>
      <c r="T15" s="8"/>
    </row>
    <row r="16" spans="1:20" ht="34.5" customHeight="1">
      <c r="A16" s="432"/>
      <c r="B16" s="433"/>
      <c r="C16" s="3"/>
      <c r="D16" s="4"/>
      <c r="E16" s="5"/>
      <c r="F16" s="3"/>
      <c r="G16" s="4"/>
      <c r="H16" s="6"/>
      <c r="I16" s="7"/>
      <c r="J16" s="4"/>
      <c r="K16" s="5"/>
      <c r="L16" s="3"/>
      <c r="M16" s="4"/>
      <c r="N16" s="6"/>
      <c r="O16" s="3"/>
      <c r="P16" s="4"/>
      <c r="Q16" s="6"/>
      <c r="R16" s="7"/>
      <c r="S16" s="4"/>
      <c r="T16" s="8"/>
    </row>
    <row r="17" spans="1:20" ht="34.5" customHeight="1">
      <c r="A17" s="432"/>
      <c r="B17" s="433"/>
      <c r="C17" s="3"/>
      <c r="D17" s="4"/>
      <c r="E17" s="5"/>
      <c r="F17" s="3"/>
      <c r="G17" s="4"/>
      <c r="H17" s="6"/>
      <c r="I17" s="7"/>
      <c r="J17" s="4"/>
      <c r="K17" s="5"/>
      <c r="L17" s="3"/>
      <c r="M17" s="4"/>
      <c r="N17" s="6"/>
      <c r="O17" s="3"/>
      <c r="P17" s="4"/>
      <c r="Q17" s="6"/>
      <c r="R17" s="7"/>
      <c r="S17" s="4"/>
      <c r="T17" s="8"/>
    </row>
    <row r="18" spans="1:20" ht="34.5" customHeight="1">
      <c r="A18" s="432"/>
      <c r="B18" s="433"/>
      <c r="C18" s="3"/>
      <c r="D18" s="4"/>
      <c r="E18" s="5"/>
      <c r="F18" s="3"/>
      <c r="G18" s="4"/>
      <c r="H18" s="6"/>
      <c r="I18" s="7"/>
      <c r="J18" s="4"/>
      <c r="K18" s="5"/>
      <c r="L18" s="3"/>
      <c r="M18" s="4"/>
      <c r="N18" s="6"/>
      <c r="O18" s="3"/>
      <c r="P18" s="4"/>
      <c r="Q18" s="6"/>
      <c r="R18" s="7"/>
      <c r="S18" s="4"/>
      <c r="T18" s="8"/>
    </row>
    <row r="19" spans="1:20" ht="34.5" customHeight="1">
      <c r="A19" s="432"/>
      <c r="B19" s="433"/>
      <c r="C19" s="3"/>
      <c r="D19" s="4"/>
      <c r="E19" s="5"/>
      <c r="F19" s="3"/>
      <c r="G19" s="4"/>
      <c r="H19" s="6"/>
      <c r="I19" s="7"/>
      <c r="J19" s="4"/>
      <c r="K19" s="5"/>
      <c r="L19" s="3"/>
      <c r="M19" s="4"/>
      <c r="N19" s="6"/>
      <c r="O19" s="3"/>
      <c r="P19" s="4"/>
      <c r="Q19" s="6"/>
      <c r="R19" s="7"/>
      <c r="S19" s="4"/>
      <c r="T19" s="8"/>
    </row>
    <row r="20" spans="1:20" ht="34.5" customHeight="1">
      <c r="A20" s="432"/>
      <c r="B20" s="433"/>
      <c r="C20" s="3"/>
      <c r="D20" s="4"/>
      <c r="E20" s="5"/>
      <c r="F20" s="3"/>
      <c r="G20" s="4"/>
      <c r="H20" s="6"/>
      <c r="I20" s="7"/>
      <c r="J20" s="4"/>
      <c r="K20" s="5"/>
      <c r="L20" s="3"/>
      <c r="M20" s="4"/>
      <c r="N20" s="6"/>
      <c r="O20" s="3"/>
      <c r="P20" s="4"/>
      <c r="Q20" s="6"/>
      <c r="R20" s="7"/>
      <c r="S20" s="4"/>
      <c r="T20" s="8"/>
    </row>
    <row r="21" spans="1:20" ht="34.5" customHeight="1">
      <c r="A21" s="432"/>
      <c r="B21" s="433"/>
      <c r="C21" s="3"/>
      <c r="D21" s="4"/>
      <c r="E21" s="5"/>
      <c r="F21" s="3"/>
      <c r="G21" s="4"/>
      <c r="H21" s="6"/>
      <c r="I21" s="7"/>
      <c r="J21" s="4"/>
      <c r="K21" s="5"/>
      <c r="L21" s="3"/>
      <c r="M21" s="4"/>
      <c r="N21" s="6"/>
      <c r="O21" s="3"/>
      <c r="P21" s="4"/>
      <c r="Q21" s="6"/>
      <c r="R21" s="7"/>
      <c r="S21" s="4"/>
      <c r="T21" s="8"/>
    </row>
    <row r="22" spans="1:20" ht="34.5" customHeight="1">
      <c r="A22" s="432"/>
      <c r="B22" s="433"/>
      <c r="C22" s="3"/>
      <c r="D22" s="4"/>
      <c r="E22" s="5"/>
      <c r="F22" s="3"/>
      <c r="G22" s="4"/>
      <c r="H22" s="6"/>
      <c r="I22" s="7"/>
      <c r="J22" s="4"/>
      <c r="K22" s="5"/>
      <c r="L22" s="3"/>
      <c r="M22" s="4"/>
      <c r="N22" s="6"/>
      <c r="O22" s="3"/>
      <c r="P22" s="4"/>
      <c r="Q22" s="6"/>
      <c r="R22" s="7"/>
      <c r="S22" s="4"/>
      <c r="T22" s="8"/>
    </row>
    <row r="23" spans="1:20" ht="27" customHeight="1">
      <c r="A23" s="431" t="s">
        <v>69</v>
      </c>
      <c r="B23" s="272"/>
      <c r="C23" s="428" t="str">
        <f>IF('入力シート'!C32="適用",'入力シート'!E32,"今回工事ではこの項目を適用しません。")</f>
        <v>今回工事ではこの項目を適用しません。</v>
      </c>
      <c r="D23" s="429"/>
      <c r="E23" s="429"/>
      <c r="F23" s="429"/>
      <c r="G23" s="429"/>
      <c r="H23" s="429"/>
      <c r="I23" s="429"/>
      <c r="J23" s="429"/>
      <c r="K23" s="429"/>
      <c r="L23" s="429"/>
      <c r="M23" s="429"/>
      <c r="N23" s="429"/>
      <c r="O23" s="429"/>
      <c r="P23" s="429"/>
      <c r="Q23" s="429"/>
      <c r="R23" s="429"/>
      <c r="S23" s="429"/>
      <c r="T23" s="430"/>
    </row>
    <row r="24" spans="1:20" ht="285" customHeight="1" thickBot="1">
      <c r="A24" s="442" t="s">
        <v>68</v>
      </c>
      <c r="B24" s="443"/>
      <c r="C24" s="443"/>
      <c r="D24" s="443"/>
      <c r="E24" s="443"/>
      <c r="F24" s="443"/>
      <c r="G24" s="443"/>
      <c r="H24" s="443"/>
      <c r="I24" s="443"/>
      <c r="J24" s="443"/>
      <c r="K24" s="443"/>
      <c r="L24" s="443"/>
      <c r="M24" s="443"/>
      <c r="N24" s="443"/>
      <c r="O24" s="443"/>
      <c r="P24" s="443"/>
      <c r="Q24" s="443"/>
      <c r="R24" s="443"/>
      <c r="S24" s="443"/>
      <c r="T24" s="444"/>
    </row>
    <row r="25" spans="1:20" ht="13.5">
      <c r="A25" s="11"/>
      <c r="B25" s="11"/>
      <c r="C25" s="11"/>
      <c r="D25" s="11"/>
      <c r="E25" s="11"/>
      <c r="F25" s="11"/>
      <c r="G25" s="11"/>
      <c r="H25" s="11"/>
      <c r="I25" s="11"/>
      <c r="J25" s="11"/>
      <c r="K25" s="11"/>
      <c r="L25" s="11"/>
      <c r="M25" s="11"/>
      <c r="N25" s="11"/>
      <c r="O25" s="11"/>
      <c r="P25" s="11"/>
      <c r="Q25" s="11"/>
      <c r="R25" s="11"/>
      <c r="S25" s="11"/>
      <c r="T25" s="11"/>
    </row>
    <row r="26" spans="1:20" ht="13.5">
      <c r="A26" s="441" t="s">
        <v>61</v>
      </c>
      <c r="B26" s="441"/>
      <c r="C26" s="441"/>
      <c r="D26" s="441"/>
      <c r="E26" s="441"/>
      <c r="F26" s="441"/>
      <c r="G26" s="441"/>
      <c r="H26" s="441"/>
      <c r="I26" s="441"/>
      <c r="J26" s="441"/>
      <c r="K26" s="441"/>
      <c r="L26" s="441"/>
      <c r="M26" s="441"/>
      <c r="N26" s="441"/>
      <c r="O26" s="441"/>
      <c r="P26" s="441"/>
      <c r="Q26" s="441"/>
      <c r="R26" s="441"/>
      <c r="S26" s="441"/>
      <c r="T26" s="441"/>
    </row>
  </sheetData>
  <sheetProtection/>
  <mergeCells count="33">
    <mergeCell ref="I11:K11"/>
    <mergeCell ref="L11:N11"/>
    <mergeCell ref="O11:Q11"/>
    <mergeCell ref="A11:B12"/>
    <mergeCell ref="C12:E12"/>
    <mergeCell ref="A16:B16"/>
    <mergeCell ref="A26:T26"/>
    <mergeCell ref="A14:B14"/>
    <mergeCell ref="A13:B13"/>
    <mergeCell ref="A21:B21"/>
    <mergeCell ref="A22:B22"/>
    <mergeCell ref="A24:T24"/>
    <mergeCell ref="A15:B15"/>
    <mergeCell ref="P2:T2"/>
    <mergeCell ref="L12:N12"/>
    <mergeCell ref="I12:K12"/>
    <mergeCell ref="B7:T7"/>
    <mergeCell ref="F12:H12"/>
    <mergeCell ref="R12:T12"/>
    <mergeCell ref="O12:Q12"/>
    <mergeCell ref="A5:T5"/>
    <mergeCell ref="R11:T11"/>
    <mergeCell ref="C8:E8"/>
    <mergeCell ref="A4:T4"/>
    <mergeCell ref="A8:B8"/>
    <mergeCell ref="C11:E11"/>
    <mergeCell ref="C23:T23"/>
    <mergeCell ref="A23:B23"/>
    <mergeCell ref="A20:B20"/>
    <mergeCell ref="A19:B19"/>
    <mergeCell ref="A18:B18"/>
    <mergeCell ref="A17:B17"/>
    <mergeCell ref="F11:H11"/>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7.xml><?xml version="1.0" encoding="utf-8"?>
<worksheet xmlns="http://schemas.openxmlformats.org/spreadsheetml/2006/main" xmlns:r="http://schemas.openxmlformats.org/officeDocument/2006/relationships">
  <sheetPr>
    <pageSetUpPr fitToPage="1"/>
  </sheetPr>
  <dimension ref="A1:N37"/>
  <sheetViews>
    <sheetView zoomScalePageLayoutView="0" workbookViewId="0" topLeftCell="A1">
      <selection activeCell="A1" sqref="A1"/>
    </sheetView>
  </sheetViews>
  <sheetFormatPr defaultColWidth="9.00390625" defaultRowHeight="13.5"/>
  <cols>
    <col min="1" max="30" width="7.50390625" style="1" customWidth="1"/>
    <col min="31" max="16384" width="9.00390625" style="1" customWidth="1"/>
  </cols>
  <sheetData>
    <row r="1" ht="18" customHeight="1">
      <c r="N1" s="2" t="s">
        <v>27</v>
      </c>
    </row>
    <row r="2" spans="12:14" ht="18" customHeight="1">
      <c r="L2" s="434" t="str">
        <f>'入力シート'!E6</f>
        <v>平成○○年○○月○○日</v>
      </c>
      <c r="M2" s="434"/>
      <c r="N2" s="434"/>
    </row>
    <row r="3" ht="54" customHeight="1"/>
    <row r="4" spans="1:14" ht="18" customHeight="1">
      <c r="A4" s="422" t="s">
        <v>1</v>
      </c>
      <c r="B4" s="422"/>
      <c r="C4" s="422"/>
      <c r="D4" s="422"/>
      <c r="E4" s="422"/>
      <c r="F4" s="422"/>
      <c r="G4" s="422"/>
      <c r="H4" s="422"/>
      <c r="I4" s="422"/>
      <c r="J4" s="422"/>
      <c r="K4" s="422"/>
      <c r="L4" s="422"/>
      <c r="M4" s="422"/>
      <c r="N4" s="422"/>
    </row>
    <row r="5" spans="1:14" ht="18" customHeight="1">
      <c r="A5" s="422" t="s">
        <v>26</v>
      </c>
      <c r="B5" s="422"/>
      <c r="C5" s="422"/>
      <c r="D5" s="422"/>
      <c r="E5" s="422"/>
      <c r="F5" s="422"/>
      <c r="G5" s="422"/>
      <c r="H5" s="422"/>
      <c r="I5" s="422"/>
      <c r="J5" s="422"/>
      <c r="K5" s="422"/>
      <c r="L5" s="422"/>
      <c r="M5" s="422"/>
      <c r="N5" s="422"/>
    </row>
    <row r="7" spans="1:14" ht="27" customHeight="1">
      <c r="A7" s="10" t="s">
        <v>3</v>
      </c>
      <c r="B7" s="437" t="str">
        <f>'入力シート'!E19</f>
        <v>金沢シーサイドライン延伸工事（その４）</v>
      </c>
      <c r="C7" s="437"/>
      <c r="D7" s="437"/>
      <c r="E7" s="437"/>
      <c r="F7" s="437"/>
      <c r="G7" s="437"/>
      <c r="H7" s="437"/>
      <c r="I7" s="437"/>
      <c r="J7" s="437"/>
      <c r="K7" s="437"/>
      <c r="L7" s="437"/>
      <c r="M7" s="437"/>
      <c r="N7" s="437"/>
    </row>
    <row r="8" spans="1:14" ht="27" customHeight="1">
      <c r="A8" s="423" t="s">
        <v>37</v>
      </c>
      <c r="B8" s="424"/>
      <c r="C8" s="440">
        <f>'入力シート'!E8</f>
        <v>12345</v>
      </c>
      <c r="D8" s="440"/>
      <c r="E8" s="440"/>
      <c r="F8" s="101"/>
      <c r="G8" s="101"/>
      <c r="H8" s="101"/>
      <c r="I8" s="101"/>
      <c r="J8" s="101"/>
      <c r="K8" s="101"/>
      <c r="L8" s="101"/>
      <c r="M8" s="101"/>
      <c r="N8" s="101"/>
    </row>
    <row r="9" ht="14.25" thickBot="1"/>
    <row r="10" spans="1:14" ht="54" customHeight="1" thickBot="1">
      <c r="A10" s="455" t="s">
        <v>69</v>
      </c>
      <c r="B10" s="456"/>
      <c r="C10" s="456"/>
      <c r="D10" s="456"/>
      <c r="E10" s="452" t="str">
        <f>IF('入力シート'!C33="適用",'入力シート'!E33,"今回工事ではこの項目を適用しません。")</f>
        <v>場所打ち杭築造時の掘削および材料の管理に関すること</v>
      </c>
      <c r="F10" s="453"/>
      <c r="G10" s="453"/>
      <c r="H10" s="453"/>
      <c r="I10" s="453"/>
      <c r="J10" s="453"/>
      <c r="K10" s="453"/>
      <c r="L10" s="453"/>
      <c r="M10" s="453"/>
      <c r="N10" s="454"/>
    </row>
    <row r="11" ht="14.25" thickBot="1"/>
    <row r="12" spans="1:14" ht="27" customHeight="1">
      <c r="A12" s="460" t="s">
        <v>70</v>
      </c>
      <c r="B12" s="426"/>
      <c r="C12" s="426"/>
      <c r="D12" s="426"/>
      <c r="E12" s="426"/>
      <c r="F12" s="426"/>
      <c r="G12" s="426"/>
      <c r="H12" s="426"/>
      <c r="I12" s="426"/>
      <c r="J12" s="426"/>
      <c r="K12" s="426"/>
      <c r="L12" s="426"/>
      <c r="M12" s="426"/>
      <c r="N12" s="439"/>
    </row>
    <row r="13" spans="1:14" ht="27" customHeight="1">
      <c r="A13" s="461"/>
      <c r="B13" s="462"/>
      <c r="C13" s="462"/>
      <c r="D13" s="462"/>
      <c r="E13" s="462"/>
      <c r="F13" s="462"/>
      <c r="G13" s="462"/>
      <c r="H13" s="462"/>
      <c r="I13" s="462"/>
      <c r="J13" s="462"/>
      <c r="K13" s="462"/>
      <c r="L13" s="462"/>
      <c r="M13" s="462"/>
      <c r="N13" s="463"/>
    </row>
    <row r="14" spans="1:14" ht="27" customHeight="1">
      <c r="A14" s="451"/>
      <c r="B14" s="449"/>
      <c r="C14" s="449"/>
      <c r="D14" s="449"/>
      <c r="E14" s="449"/>
      <c r="F14" s="449"/>
      <c r="G14" s="449"/>
      <c r="H14" s="449"/>
      <c r="I14" s="449"/>
      <c r="J14" s="449"/>
      <c r="K14" s="449"/>
      <c r="L14" s="449"/>
      <c r="M14" s="449"/>
      <c r="N14" s="450"/>
    </row>
    <row r="15" spans="1:14" ht="27" customHeight="1">
      <c r="A15" s="451"/>
      <c r="B15" s="449"/>
      <c r="C15" s="449"/>
      <c r="D15" s="449"/>
      <c r="E15" s="449"/>
      <c r="F15" s="449"/>
      <c r="G15" s="449"/>
      <c r="H15" s="449"/>
      <c r="I15" s="449"/>
      <c r="J15" s="449"/>
      <c r="K15" s="449"/>
      <c r="L15" s="449"/>
      <c r="M15" s="449"/>
      <c r="N15" s="450"/>
    </row>
    <row r="16" spans="1:14" ht="27" customHeight="1">
      <c r="A16" s="451"/>
      <c r="B16" s="449"/>
      <c r="C16" s="449"/>
      <c r="D16" s="449"/>
      <c r="E16" s="449"/>
      <c r="F16" s="449"/>
      <c r="G16" s="449"/>
      <c r="H16" s="449"/>
      <c r="I16" s="449"/>
      <c r="J16" s="449"/>
      <c r="K16" s="449"/>
      <c r="L16" s="449"/>
      <c r="M16" s="449"/>
      <c r="N16" s="450"/>
    </row>
    <row r="17" spans="1:14" ht="27" customHeight="1">
      <c r="A17" s="451"/>
      <c r="B17" s="449"/>
      <c r="C17" s="449"/>
      <c r="D17" s="449"/>
      <c r="E17" s="449"/>
      <c r="F17" s="449"/>
      <c r="G17" s="449"/>
      <c r="H17" s="449"/>
      <c r="I17" s="449"/>
      <c r="J17" s="449"/>
      <c r="K17" s="449"/>
      <c r="L17" s="449"/>
      <c r="M17" s="449"/>
      <c r="N17" s="450"/>
    </row>
    <row r="18" spans="1:14" ht="27" customHeight="1">
      <c r="A18" s="451"/>
      <c r="B18" s="449"/>
      <c r="C18" s="449"/>
      <c r="D18" s="449"/>
      <c r="E18" s="449"/>
      <c r="F18" s="449"/>
      <c r="G18" s="449"/>
      <c r="H18" s="449"/>
      <c r="I18" s="449"/>
      <c r="J18" s="449"/>
      <c r="K18" s="449"/>
      <c r="L18" s="449"/>
      <c r="M18" s="449"/>
      <c r="N18" s="450"/>
    </row>
    <row r="19" spans="1:14" ht="27" customHeight="1">
      <c r="A19" s="451"/>
      <c r="B19" s="449"/>
      <c r="C19" s="449"/>
      <c r="D19" s="449"/>
      <c r="E19" s="449"/>
      <c r="F19" s="449"/>
      <c r="G19" s="449"/>
      <c r="H19" s="449"/>
      <c r="I19" s="449"/>
      <c r="J19" s="449"/>
      <c r="K19" s="449"/>
      <c r="L19" s="449"/>
      <c r="M19" s="449"/>
      <c r="N19" s="450"/>
    </row>
    <row r="20" spans="1:14" ht="27" customHeight="1">
      <c r="A20" s="451"/>
      <c r="B20" s="449"/>
      <c r="C20" s="449"/>
      <c r="D20" s="449"/>
      <c r="E20" s="449"/>
      <c r="F20" s="449"/>
      <c r="G20" s="449"/>
      <c r="H20" s="449"/>
      <c r="I20" s="449"/>
      <c r="J20" s="449"/>
      <c r="K20" s="449"/>
      <c r="L20" s="449"/>
      <c r="M20" s="449"/>
      <c r="N20" s="450"/>
    </row>
    <row r="21" spans="1:14" ht="27" customHeight="1">
      <c r="A21" s="451"/>
      <c r="B21" s="449"/>
      <c r="C21" s="449"/>
      <c r="D21" s="449"/>
      <c r="E21" s="449"/>
      <c r="F21" s="449"/>
      <c r="G21" s="449"/>
      <c r="H21" s="449"/>
      <c r="I21" s="449"/>
      <c r="J21" s="449"/>
      <c r="K21" s="449"/>
      <c r="L21" s="449"/>
      <c r="M21" s="449"/>
      <c r="N21" s="450"/>
    </row>
    <row r="22" spans="1:14" ht="27" customHeight="1">
      <c r="A22" s="451"/>
      <c r="B22" s="449"/>
      <c r="C22" s="449"/>
      <c r="D22" s="449"/>
      <c r="E22" s="449"/>
      <c r="F22" s="449"/>
      <c r="G22" s="449"/>
      <c r="H22" s="449"/>
      <c r="I22" s="449"/>
      <c r="J22" s="449"/>
      <c r="K22" s="449"/>
      <c r="L22" s="449"/>
      <c r="M22" s="449"/>
      <c r="N22" s="450"/>
    </row>
    <row r="23" spans="1:14" ht="27" customHeight="1">
      <c r="A23" s="451"/>
      <c r="B23" s="449"/>
      <c r="C23" s="449"/>
      <c r="D23" s="449"/>
      <c r="E23" s="449"/>
      <c r="F23" s="449"/>
      <c r="G23" s="449"/>
      <c r="H23" s="449"/>
      <c r="I23" s="449"/>
      <c r="J23" s="449"/>
      <c r="K23" s="449"/>
      <c r="L23" s="449"/>
      <c r="M23" s="449"/>
      <c r="N23" s="450"/>
    </row>
    <row r="24" spans="1:14" ht="27" customHeight="1">
      <c r="A24" s="451"/>
      <c r="B24" s="449"/>
      <c r="C24" s="449"/>
      <c r="D24" s="449"/>
      <c r="E24" s="449"/>
      <c r="F24" s="449"/>
      <c r="G24" s="449"/>
      <c r="H24" s="449"/>
      <c r="I24" s="449"/>
      <c r="J24" s="449"/>
      <c r="K24" s="449"/>
      <c r="L24" s="449"/>
      <c r="M24" s="449"/>
      <c r="N24" s="450"/>
    </row>
    <row r="25" spans="1:14" ht="27" customHeight="1">
      <c r="A25" s="451"/>
      <c r="B25" s="449"/>
      <c r="C25" s="449"/>
      <c r="D25" s="449"/>
      <c r="E25" s="449"/>
      <c r="F25" s="449"/>
      <c r="G25" s="449"/>
      <c r="H25" s="449"/>
      <c r="I25" s="449"/>
      <c r="J25" s="449"/>
      <c r="K25" s="449"/>
      <c r="L25" s="449"/>
      <c r="M25" s="449"/>
      <c r="N25" s="450"/>
    </row>
    <row r="26" spans="1:14" ht="27" customHeight="1">
      <c r="A26" s="451"/>
      <c r="B26" s="449"/>
      <c r="C26" s="449"/>
      <c r="D26" s="449"/>
      <c r="E26" s="449"/>
      <c r="F26" s="449"/>
      <c r="G26" s="449"/>
      <c r="H26" s="449"/>
      <c r="I26" s="449"/>
      <c r="J26" s="449"/>
      <c r="K26" s="449"/>
      <c r="L26" s="449"/>
      <c r="M26" s="449"/>
      <c r="N26" s="450"/>
    </row>
    <row r="27" spans="1:14" ht="27" customHeight="1">
      <c r="A27" s="451"/>
      <c r="B27" s="449"/>
      <c r="C27" s="449"/>
      <c r="D27" s="449"/>
      <c r="E27" s="449"/>
      <c r="F27" s="449"/>
      <c r="G27" s="449"/>
      <c r="H27" s="449"/>
      <c r="I27" s="449"/>
      <c r="J27" s="449"/>
      <c r="K27" s="449"/>
      <c r="L27" s="449"/>
      <c r="M27" s="449"/>
      <c r="N27" s="450"/>
    </row>
    <row r="28" spans="1:14" ht="27" customHeight="1">
      <c r="A28" s="451"/>
      <c r="B28" s="449"/>
      <c r="C28" s="449"/>
      <c r="D28" s="449"/>
      <c r="E28" s="449"/>
      <c r="F28" s="449"/>
      <c r="G28" s="449"/>
      <c r="H28" s="449"/>
      <c r="I28" s="449"/>
      <c r="J28" s="449"/>
      <c r="K28" s="449"/>
      <c r="L28" s="449"/>
      <c r="M28" s="449"/>
      <c r="N28" s="450"/>
    </row>
    <row r="29" spans="1:14" ht="27" customHeight="1">
      <c r="A29" s="451"/>
      <c r="B29" s="449"/>
      <c r="C29" s="449"/>
      <c r="D29" s="449"/>
      <c r="E29" s="449"/>
      <c r="F29" s="449"/>
      <c r="G29" s="449"/>
      <c r="H29" s="449"/>
      <c r="I29" s="449"/>
      <c r="J29" s="449"/>
      <c r="K29" s="449"/>
      <c r="L29" s="449"/>
      <c r="M29" s="449"/>
      <c r="N29" s="450"/>
    </row>
    <row r="30" spans="1:14" ht="27" customHeight="1">
      <c r="A30" s="451"/>
      <c r="B30" s="449"/>
      <c r="C30" s="449"/>
      <c r="D30" s="449"/>
      <c r="E30" s="449"/>
      <c r="F30" s="449"/>
      <c r="G30" s="449"/>
      <c r="H30" s="449"/>
      <c r="I30" s="449"/>
      <c r="J30" s="449"/>
      <c r="K30" s="449"/>
      <c r="L30" s="449"/>
      <c r="M30" s="449"/>
      <c r="N30" s="450"/>
    </row>
    <row r="31" spans="1:14" ht="27" customHeight="1">
      <c r="A31" s="451"/>
      <c r="B31" s="449"/>
      <c r="C31" s="449"/>
      <c r="D31" s="449"/>
      <c r="E31" s="449"/>
      <c r="F31" s="449"/>
      <c r="G31" s="449"/>
      <c r="H31" s="449"/>
      <c r="I31" s="449"/>
      <c r="J31" s="449"/>
      <c r="K31" s="449"/>
      <c r="L31" s="449"/>
      <c r="M31" s="449"/>
      <c r="N31" s="450"/>
    </row>
    <row r="32" spans="1:14" ht="27" customHeight="1">
      <c r="A32" s="451"/>
      <c r="B32" s="449"/>
      <c r="C32" s="449"/>
      <c r="D32" s="449"/>
      <c r="E32" s="449"/>
      <c r="F32" s="449"/>
      <c r="G32" s="449"/>
      <c r="H32" s="449"/>
      <c r="I32" s="449"/>
      <c r="J32" s="449"/>
      <c r="K32" s="449"/>
      <c r="L32" s="449"/>
      <c r="M32" s="449"/>
      <c r="N32" s="450"/>
    </row>
    <row r="33" spans="1:14" ht="27" customHeight="1">
      <c r="A33" s="451"/>
      <c r="B33" s="449"/>
      <c r="C33" s="449"/>
      <c r="D33" s="449"/>
      <c r="E33" s="449"/>
      <c r="F33" s="449"/>
      <c r="G33" s="449"/>
      <c r="H33" s="449"/>
      <c r="I33" s="449"/>
      <c r="J33" s="449"/>
      <c r="K33" s="449"/>
      <c r="L33" s="449"/>
      <c r="M33" s="449"/>
      <c r="N33" s="450"/>
    </row>
    <row r="34" spans="1:14" ht="27" customHeight="1">
      <c r="A34" s="451"/>
      <c r="B34" s="449"/>
      <c r="C34" s="449"/>
      <c r="D34" s="449"/>
      <c r="E34" s="449"/>
      <c r="F34" s="449"/>
      <c r="G34" s="449"/>
      <c r="H34" s="449"/>
      <c r="I34" s="449"/>
      <c r="J34" s="449"/>
      <c r="K34" s="449"/>
      <c r="L34" s="449"/>
      <c r="M34" s="449"/>
      <c r="N34" s="450"/>
    </row>
    <row r="35" spans="1:14" ht="27" customHeight="1" thickBot="1">
      <c r="A35" s="459"/>
      <c r="B35" s="457"/>
      <c r="C35" s="457"/>
      <c r="D35" s="457"/>
      <c r="E35" s="457"/>
      <c r="F35" s="457"/>
      <c r="G35" s="457"/>
      <c r="H35" s="457"/>
      <c r="I35" s="457"/>
      <c r="J35" s="457"/>
      <c r="K35" s="457"/>
      <c r="L35" s="457"/>
      <c r="M35" s="457"/>
      <c r="N35" s="458"/>
    </row>
    <row r="36" spans="1:14" ht="13.5" customHeight="1">
      <c r="A36" s="9"/>
      <c r="B36" s="9"/>
      <c r="C36" s="9"/>
      <c r="D36" s="9"/>
      <c r="E36" s="9"/>
      <c r="F36" s="9"/>
      <c r="G36" s="9"/>
      <c r="H36" s="9"/>
      <c r="I36" s="9"/>
      <c r="J36" s="9"/>
      <c r="K36" s="9"/>
      <c r="L36" s="9"/>
      <c r="M36" s="9"/>
      <c r="N36" s="9"/>
    </row>
    <row r="37" ht="13.5">
      <c r="N37" s="2" t="s">
        <v>28</v>
      </c>
    </row>
  </sheetData>
  <sheetProtection/>
  <mergeCells count="55">
    <mergeCell ref="A17:D17"/>
    <mergeCell ref="A33:D33"/>
    <mergeCell ref="E34:N34"/>
    <mergeCell ref="E33:N33"/>
    <mergeCell ref="A29:D29"/>
    <mergeCell ref="E27:N27"/>
    <mergeCell ref="E28:N28"/>
    <mergeCell ref="E29:N29"/>
    <mergeCell ref="A28:D28"/>
    <mergeCell ref="A27:D27"/>
    <mergeCell ref="A24:D24"/>
    <mergeCell ref="A25:D25"/>
    <mergeCell ref="E20:N20"/>
    <mergeCell ref="A22:D22"/>
    <mergeCell ref="A21:D21"/>
    <mergeCell ref="A20:D20"/>
    <mergeCell ref="A12:N12"/>
    <mergeCell ref="E17:N17"/>
    <mergeCell ref="A13:D13"/>
    <mergeCell ref="E19:N19"/>
    <mergeCell ref="E16:N16"/>
    <mergeCell ref="E13:N13"/>
    <mergeCell ref="A16:D16"/>
    <mergeCell ref="A18:D18"/>
    <mergeCell ref="E18:N18"/>
    <mergeCell ref="A19:D19"/>
    <mergeCell ref="E35:N35"/>
    <mergeCell ref="E30:N30"/>
    <mergeCell ref="A35:D35"/>
    <mergeCell ref="A31:D31"/>
    <mergeCell ref="A32:D32"/>
    <mergeCell ref="A30:D30"/>
    <mergeCell ref="A34:D34"/>
    <mergeCell ref="E32:N32"/>
    <mergeCell ref="E31:N31"/>
    <mergeCell ref="L2:N2"/>
    <mergeCell ref="A14:D14"/>
    <mergeCell ref="E14:N14"/>
    <mergeCell ref="A15:D15"/>
    <mergeCell ref="E15:N15"/>
    <mergeCell ref="B7:N7"/>
    <mergeCell ref="A4:N4"/>
    <mergeCell ref="A5:N5"/>
    <mergeCell ref="A8:B8"/>
    <mergeCell ref="A10:D10"/>
    <mergeCell ref="E26:N26"/>
    <mergeCell ref="C8:E8"/>
    <mergeCell ref="E23:N23"/>
    <mergeCell ref="E24:N24"/>
    <mergeCell ref="E25:N25"/>
    <mergeCell ref="A23:D23"/>
    <mergeCell ref="E21:N21"/>
    <mergeCell ref="E22:N22"/>
    <mergeCell ref="E10:N10"/>
    <mergeCell ref="A26:D26"/>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8.xml><?xml version="1.0" encoding="utf-8"?>
<worksheet xmlns="http://schemas.openxmlformats.org/spreadsheetml/2006/main" xmlns:r="http://schemas.openxmlformats.org/officeDocument/2006/relationships">
  <sheetPr>
    <pageSetUpPr fitToPage="1"/>
  </sheetPr>
  <dimension ref="A1:N37"/>
  <sheetViews>
    <sheetView zoomScalePageLayoutView="0" workbookViewId="0" topLeftCell="A1">
      <selection activeCell="A1" sqref="A1"/>
    </sheetView>
  </sheetViews>
  <sheetFormatPr defaultColWidth="9.00390625" defaultRowHeight="13.5"/>
  <cols>
    <col min="1" max="30" width="7.50390625" style="1" customWidth="1"/>
    <col min="31" max="16384" width="9.00390625" style="1" customWidth="1"/>
  </cols>
  <sheetData>
    <row r="1" ht="18" customHeight="1">
      <c r="N1" s="2" t="s">
        <v>30</v>
      </c>
    </row>
    <row r="2" spans="12:14" ht="18" customHeight="1">
      <c r="L2" s="434" t="str">
        <f>'入力シート'!E6</f>
        <v>平成○○年○○月○○日</v>
      </c>
      <c r="M2" s="434"/>
      <c r="N2" s="434"/>
    </row>
    <row r="3" ht="54" customHeight="1"/>
    <row r="4" spans="1:14" ht="18" customHeight="1">
      <c r="A4" s="422" t="s">
        <v>1</v>
      </c>
      <c r="B4" s="422"/>
      <c r="C4" s="422"/>
      <c r="D4" s="422"/>
      <c r="E4" s="422"/>
      <c r="F4" s="422"/>
      <c r="G4" s="422"/>
      <c r="H4" s="422"/>
      <c r="I4" s="422"/>
      <c r="J4" s="422"/>
      <c r="K4" s="422"/>
      <c r="L4" s="422"/>
      <c r="M4" s="422"/>
      <c r="N4" s="422"/>
    </row>
    <row r="5" spans="1:14" ht="18" customHeight="1">
      <c r="A5" s="422" t="s">
        <v>29</v>
      </c>
      <c r="B5" s="422"/>
      <c r="C5" s="422"/>
      <c r="D5" s="422"/>
      <c r="E5" s="422"/>
      <c r="F5" s="422"/>
      <c r="G5" s="422"/>
      <c r="H5" s="422"/>
      <c r="I5" s="422"/>
      <c r="J5" s="422"/>
      <c r="K5" s="422"/>
      <c r="L5" s="422"/>
      <c r="M5" s="422"/>
      <c r="N5" s="422"/>
    </row>
    <row r="7" spans="1:14" ht="27" customHeight="1">
      <c r="A7" s="10" t="s">
        <v>3</v>
      </c>
      <c r="B7" s="437" t="str">
        <f>'入力シート'!E19</f>
        <v>金沢シーサイドライン延伸工事（その４）</v>
      </c>
      <c r="C7" s="437"/>
      <c r="D7" s="437"/>
      <c r="E7" s="437"/>
      <c r="F7" s="437"/>
      <c r="G7" s="437"/>
      <c r="H7" s="437"/>
      <c r="I7" s="437"/>
      <c r="J7" s="437"/>
      <c r="K7" s="437"/>
      <c r="L7" s="437"/>
      <c r="M7" s="437"/>
      <c r="N7" s="437"/>
    </row>
    <row r="8" spans="1:14" ht="27" customHeight="1">
      <c r="A8" s="423" t="s">
        <v>37</v>
      </c>
      <c r="B8" s="424"/>
      <c r="C8" s="440">
        <f>'入力シート'!E8</f>
        <v>12345</v>
      </c>
      <c r="D8" s="440"/>
      <c r="E8" s="440"/>
      <c r="F8" s="101"/>
      <c r="G8" s="101"/>
      <c r="H8" s="101"/>
      <c r="I8" s="101"/>
      <c r="J8" s="101"/>
      <c r="K8" s="101"/>
      <c r="L8" s="101"/>
      <c r="M8" s="101"/>
      <c r="N8" s="101"/>
    </row>
    <row r="9" ht="14.25" thickBot="1"/>
    <row r="10" spans="1:14" ht="54" customHeight="1" thickBot="1">
      <c r="A10" s="455" t="s">
        <v>69</v>
      </c>
      <c r="B10" s="456"/>
      <c r="C10" s="456"/>
      <c r="D10" s="456"/>
      <c r="E10" s="452" t="str">
        <f>IF('入力シート'!C34="適用",'入力シート'!E34,"今回工事ではこの項目を適用しません。")</f>
        <v>今回工事ではこの項目を適用しません。</v>
      </c>
      <c r="F10" s="453"/>
      <c r="G10" s="453"/>
      <c r="H10" s="453"/>
      <c r="I10" s="453"/>
      <c r="J10" s="453"/>
      <c r="K10" s="453"/>
      <c r="L10" s="453"/>
      <c r="M10" s="453"/>
      <c r="N10" s="454"/>
    </row>
    <row r="11" ht="14.25" thickBot="1"/>
    <row r="12" spans="1:14" ht="27" customHeight="1">
      <c r="A12" s="460" t="s">
        <v>71</v>
      </c>
      <c r="B12" s="426"/>
      <c r="C12" s="426"/>
      <c r="D12" s="426"/>
      <c r="E12" s="426"/>
      <c r="F12" s="426"/>
      <c r="G12" s="426"/>
      <c r="H12" s="426"/>
      <c r="I12" s="426"/>
      <c r="J12" s="426"/>
      <c r="K12" s="426"/>
      <c r="L12" s="426"/>
      <c r="M12" s="426"/>
      <c r="N12" s="439"/>
    </row>
    <row r="13" spans="1:14" ht="27" customHeight="1">
      <c r="A13" s="461"/>
      <c r="B13" s="462"/>
      <c r="C13" s="462"/>
      <c r="D13" s="462"/>
      <c r="E13" s="462"/>
      <c r="F13" s="462"/>
      <c r="G13" s="462"/>
      <c r="H13" s="462"/>
      <c r="I13" s="462"/>
      <c r="J13" s="462"/>
      <c r="K13" s="462"/>
      <c r="L13" s="462"/>
      <c r="M13" s="462"/>
      <c r="N13" s="463"/>
    </row>
    <row r="14" spans="1:14" ht="27" customHeight="1">
      <c r="A14" s="451"/>
      <c r="B14" s="449"/>
      <c r="C14" s="449"/>
      <c r="D14" s="449"/>
      <c r="E14" s="449"/>
      <c r="F14" s="449"/>
      <c r="G14" s="449"/>
      <c r="H14" s="449"/>
      <c r="I14" s="449"/>
      <c r="J14" s="449"/>
      <c r="K14" s="449"/>
      <c r="L14" s="449"/>
      <c r="M14" s="449"/>
      <c r="N14" s="450"/>
    </row>
    <row r="15" spans="1:14" ht="27" customHeight="1">
      <c r="A15" s="451"/>
      <c r="B15" s="449"/>
      <c r="C15" s="449"/>
      <c r="D15" s="449"/>
      <c r="E15" s="449"/>
      <c r="F15" s="449"/>
      <c r="G15" s="449"/>
      <c r="H15" s="449"/>
      <c r="I15" s="449"/>
      <c r="J15" s="449"/>
      <c r="K15" s="449"/>
      <c r="L15" s="449"/>
      <c r="M15" s="449"/>
      <c r="N15" s="450"/>
    </row>
    <row r="16" spans="1:14" ht="27" customHeight="1">
      <c r="A16" s="451"/>
      <c r="B16" s="449"/>
      <c r="C16" s="449"/>
      <c r="D16" s="449"/>
      <c r="E16" s="449"/>
      <c r="F16" s="449"/>
      <c r="G16" s="449"/>
      <c r="H16" s="449"/>
      <c r="I16" s="449"/>
      <c r="J16" s="449"/>
      <c r="K16" s="449"/>
      <c r="L16" s="449"/>
      <c r="M16" s="449"/>
      <c r="N16" s="450"/>
    </row>
    <row r="17" spans="1:14" ht="27" customHeight="1">
      <c r="A17" s="451"/>
      <c r="B17" s="449"/>
      <c r="C17" s="449"/>
      <c r="D17" s="449"/>
      <c r="E17" s="449"/>
      <c r="F17" s="449"/>
      <c r="G17" s="449"/>
      <c r="H17" s="449"/>
      <c r="I17" s="449"/>
      <c r="J17" s="449"/>
      <c r="K17" s="449"/>
      <c r="L17" s="449"/>
      <c r="M17" s="449"/>
      <c r="N17" s="450"/>
    </row>
    <row r="18" spans="1:14" ht="27" customHeight="1">
      <c r="A18" s="451"/>
      <c r="B18" s="449"/>
      <c r="C18" s="449"/>
      <c r="D18" s="449"/>
      <c r="E18" s="449"/>
      <c r="F18" s="449"/>
      <c r="G18" s="449"/>
      <c r="H18" s="449"/>
      <c r="I18" s="449"/>
      <c r="J18" s="449"/>
      <c r="K18" s="449"/>
      <c r="L18" s="449"/>
      <c r="M18" s="449"/>
      <c r="N18" s="450"/>
    </row>
    <row r="19" spans="1:14" ht="27" customHeight="1">
      <c r="A19" s="451"/>
      <c r="B19" s="449"/>
      <c r="C19" s="449"/>
      <c r="D19" s="449"/>
      <c r="E19" s="449"/>
      <c r="F19" s="449"/>
      <c r="G19" s="449"/>
      <c r="H19" s="449"/>
      <c r="I19" s="449"/>
      <c r="J19" s="449"/>
      <c r="K19" s="449"/>
      <c r="L19" s="449"/>
      <c r="M19" s="449"/>
      <c r="N19" s="450"/>
    </row>
    <row r="20" spans="1:14" ht="27" customHeight="1">
      <c r="A20" s="451"/>
      <c r="B20" s="449"/>
      <c r="C20" s="449"/>
      <c r="D20" s="449"/>
      <c r="E20" s="449"/>
      <c r="F20" s="449"/>
      <c r="G20" s="449"/>
      <c r="H20" s="449"/>
      <c r="I20" s="449"/>
      <c r="J20" s="449"/>
      <c r="K20" s="449"/>
      <c r="L20" s="449"/>
      <c r="M20" s="449"/>
      <c r="N20" s="450"/>
    </row>
    <row r="21" spans="1:14" ht="27" customHeight="1">
      <c r="A21" s="451"/>
      <c r="B21" s="449"/>
      <c r="C21" s="449"/>
      <c r="D21" s="449"/>
      <c r="E21" s="449"/>
      <c r="F21" s="449"/>
      <c r="G21" s="449"/>
      <c r="H21" s="449"/>
      <c r="I21" s="449"/>
      <c r="J21" s="449"/>
      <c r="K21" s="449"/>
      <c r="L21" s="449"/>
      <c r="M21" s="449"/>
      <c r="N21" s="450"/>
    </row>
    <row r="22" spans="1:14" ht="27" customHeight="1">
      <c r="A22" s="451"/>
      <c r="B22" s="449"/>
      <c r="C22" s="449"/>
      <c r="D22" s="449"/>
      <c r="E22" s="449"/>
      <c r="F22" s="449"/>
      <c r="G22" s="449"/>
      <c r="H22" s="449"/>
      <c r="I22" s="449"/>
      <c r="J22" s="449"/>
      <c r="K22" s="449"/>
      <c r="L22" s="449"/>
      <c r="M22" s="449"/>
      <c r="N22" s="450"/>
    </row>
    <row r="23" spans="1:14" ht="27" customHeight="1">
      <c r="A23" s="451"/>
      <c r="B23" s="449"/>
      <c r="C23" s="449"/>
      <c r="D23" s="449"/>
      <c r="E23" s="449"/>
      <c r="F23" s="449"/>
      <c r="G23" s="449"/>
      <c r="H23" s="449"/>
      <c r="I23" s="449"/>
      <c r="J23" s="449"/>
      <c r="K23" s="449"/>
      <c r="L23" s="449"/>
      <c r="M23" s="449"/>
      <c r="N23" s="450"/>
    </row>
    <row r="24" spans="1:14" ht="27" customHeight="1">
      <c r="A24" s="451"/>
      <c r="B24" s="449"/>
      <c r="C24" s="449"/>
      <c r="D24" s="449"/>
      <c r="E24" s="449"/>
      <c r="F24" s="449"/>
      <c r="G24" s="449"/>
      <c r="H24" s="449"/>
      <c r="I24" s="449"/>
      <c r="J24" s="449"/>
      <c r="K24" s="449"/>
      <c r="L24" s="449"/>
      <c r="M24" s="449"/>
      <c r="N24" s="450"/>
    </row>
    <row r="25" spans="1:14" ht="27" customHeight="1">
      <c r="A25" s="451"/>
      <c r="B25" s="449"/>
      <c r="C25" s="449"/>
      <c r="D25" s="449"/>
      <c r="E25" s="449"/>
      <c r="F25" s="449"/>
      <c r="G25" s="449"/>
      <c r="H25" s="449"/>
      <c r="I25" s="449"/>
      <c r="J25" s="449"/>
      <c r="K25" s="449"/>
      <c r="L25" s="449"/>
      <c r="M25" s="449"/>
      <c r="N25" s="450"/>
    </row>
    <row r="26" spans="1:14" ht="27" customHeight="1">
      <c r="A26" s="451"/>
      <c r="B26" s="449"/>
      <c r="C26" s="449"/>
      <c r="D26" s="449"/>
      <c r="E26" s="449"/>
      <c r="F26" s="449"/>
      <c r="G26" s="449"/>
      <c r="H26" s="449"/>
      <c r="I26" s="449"/>
      <c r="J26" s="449"/>
      <c r="K26" s="449"/>
      <c r="L26" s="449"/>
      <c r="M26" s="449"/>
      <c r="N26" s="450"/>
    </row>
    <row r="27" spans="1:14" ht="27" customHeight="1">
      <c r="A27" s="451"/>
      <c r="B27" s="449"/>
      <c r="C27" s="449"/>
      <c r="D27" s="449"/>
      <c r="E27" s="449"/>
      <c r="F27" s="449"/>
      <c r="G27" s="449"/>
      <c r="H27" s="449"/>
      <c r="I27" s="449"/>
      <c r="J27" s="449"/>
      <c r="K27" s="449"/>
      <c r="L27" s="449"/>
      <c r="M27" s="449"/>
      <c r="N27" s="450"/>
    </row>
    <row r="28" spans="1:14" ht="27" customHeight="1">
      <c r="A28" s="451"/>
      <c r="B28" s="449"/>
      <c r="C28" s="449"/>
      <c r="D28" s="449"/>
      <c r="E28" s="449"/>
      <c r="F28" s="449"/>
      <c r="G28" s="449"/>
      <c r="H28" s="449"/>
      <c r="I28" s="449"/>
      <c r="J28" s="449"/>
      <c r="K28" s="449"/>
      <c r="L28" s="449"/>
      <c r="M28" s="449"/>
      <c r="N28" s="450"/>
    </row>
    <row r="29" spans="1:14" ht="27" customHeight="1">
      <c r="A29" s="451"/>
      <c r="B29" s="449"/>
      <c r="C29" s="449"/>
      <c r="D29" s="449"/>
      <c r="E29" s="449"/>
      <c r="F29" s="449"/>
      <c r="G29" s="449"/>
      <c r="H29" s="449"/>
      <c r="I29" s="449"/>
      <c r="J29" s="449"/>
      <c r="K29" s="449"/>
      <c r="L29" s="449"/>
      <c r="M29" s="449"/>
      <c r="N29" s="450"/>
    </row>
    <row r="30" spans="1:14" ht="27" customHeight="1">
      <c r="A30" s="451"/>
      <c r="B30" s="449"/>
      <c r="C30" s="449"/>
      <c r="D30" s="449"/>
      <c r="E30" s="449"/>
      <c r="F30" s="449"/>
      <c r="G30" s="449"/>
      <c r="H30" s="449"/>
      <c r="I30" s="449"/>
      <c r="J30" s="449"/>
      <c r="K30" s="449"/>
      <c r="L30" s="449"/>
      <c r="M30" s="449"/>
      <c r="N30" s="450"/>
    </row>
    <row r="31" spans="1:14" ht="27" customHeight="1">
      <c r="A31" s="451"/>
      <c r="B31" s="449"/>
      <c r="C31" s="449"/>
      <c r="D31" s="449"/>
      <c r="E31" s="449"/>
      <c r="F31" s="449"/>
      <c r="G31" s="449"/>
      <c r="H31" s="449"/>
      <c r="I31" s="449"/>
      <c r="J31" s="449"/>
      <c r="K31" s="449"/>
      <c r="L31" s="449"/>
      <c r="M31" s="449"/>
      <c r="N31" s="450"/>
    </row>
    <row r="32" spans="1:14" ht="27" customHeight="1">
      <c r="A32" s="451"/>
      <c r="B32" s="449"/>
      <c r="C32" s="449"/>
      <c r="D32" s="449"/>
      <c r="E32" s="449"/>
      <c r="F32" s="449"/>
      <c r="G32" s="449"/>
      <c r="H32" s="449"/>
      <c r="I32" s="449"/>
      <c r="J32" s="449"/>
      <c r="K32" s="449"/>
      <c r="L32" s="449"/>
      <c r="M32" s="449"/>
      <c r="N32" s="450"/>
    </row>
    <row r="33" spans="1:14" ht="27" customHeight="1">
      <c r="A33" s="451"/>
      <c r="B33" s="449"/>
      <c r="C33" s="449"/>
      <c r="D33" s="449"/>
      <c r="E33" s="449"/>
      <c r="F33" s="449"/>
      <c r="G33" s="449"/>
      <c r="H33" s="449"/>
      <c r="I33" s="449"/>
      <c r="J33" s="449"/>
      <c r="K33" s="449"/>
      <c r="L33" s="449"/>
      <c r="M33" s="449"/>
      <c r="N33" s="450"/>
    </row>
    <row r="34" spans="1:14" ht="27" customHeight="1">
      <c r="A34" s="451"/>
      <c r="B34" s="449"/>
      <c r="C34" s="449"/>
      <c r="D34" s="449"/>
      <c r="E34" s="449"/>
      <c r="F34" s="449"/>
      <c r="G34" s="449"/>
      <c r="H34" s="449"/>
      <c r="I34" s="449"/>
      <c r="J34" s="449"/>
      <c r="K34" s="449"/>
      <c r="L34" s="449"/>
      <c r="M34" s="449"/>
      <c r="N34" s="450"/>
    </row>
    <row r="35" spans="1:14" ht="27" customHeight="1" thickBot="1">
      <c r="A35" s="459"/>
      <c r="B35" s="457"/>
      <c r="C35" s="457"/>
      <c r="D35" s="457"/>
      <c r="E35" s="457"/>
      <c r="F35" s="457"/>
      <c r="G35" s="457"/>
      <c r="H35" s="457"/>
      <c r="I35" s="457"/>
      <c r="J35" s="457"/>
      <c r="K35" s="457"/>
      <c r="L35" s="457"/>
      <c r="M35" s="457"/>
      <c r="N35" s="458"/>
    </row>
    <row r="36" spans="1:14" ht="13.5" customHeight="1">
      <c r="A36" s="9"/>
      <c r="B36" s="9"/>
      <c r="C36" s="9"/>
      <c r="D36" s="9"/>
      <c r="E36" s="9"/>
      <c r="F36" s="9"/>
      <c r="G36" s="9"/>
      <c r="H36" s="9"/>
      <c r="I36" s="9"/>
      <c r="J36" s="9"/>
      <c r="K36" s="9"/>
      <c r="L36" s="9"/>
      <c r="M36" s="9"/>
      <c r="N36" s="9"/>
    </row>
    <row r="37" ht="13.5">
      <c r="N37" s="2" t="s">
        <v>28</v>
      </c>
    </row>
  </sheetData>
  <sheetProtection/>
  <mergeCells count="55">
    <mergeCell ref="L2:N2"/>
    <mergeCell ref="A14:D14"/>
    <mergeCell ref="E14:N14"/>
    <mergeCell ref="A15:D15"/>
    <mergeCell ref="E15:N15"/>
    <mergeCell ref="B7:N7"/>
    <mergeCell ref="A4:N4"/>
    <mergeCell ref="A5:N5"/>
    <mergeCell ref="A10:D10"/>
    <mergeCell ref="E10:N10"/>
    <mergeCell ref="E28:N28"/>
    <mergeCell ref="A8:B8"/>
    <mergeCell ref="C8:E8"/>
    <mergeCell ref="A20:D20"/>
    <mergeCell ref="E26:N26"/>
    <mergeCell ref="E23:N23"/>
    <mergeCell ref="A18:D18"/>
    <mergeCell ref="A21:D21"/>
    <mergeCell ref="E17:N17"/>
    <mergeCell ref="A13:D13"/>
    <mergeCell ref="A35:D35"/>
    <mergeCell ref="A27:D27"/>
    <mergeCell ref="A30:D30"/>
    <mergeCell ref="A31:D31"/>
    <mergeCell ref="A33:D33"/>
    <mergeCell ref="A34:D34"/>
    <mergeCell ref="A29:D29"/>
    <mergeCell ref="A32:D32"/>
    <mergeCell ref="A28:D28"/>
    <mergeCell ref="E29:N29"/>
    <mergeCell ref="E24:N24"/>
    <mergeCell ref="E25:N25"/>
    <mergeCell ref="E35:N35"/>
    <mergeCell ref="E27:N27"/>
    <mergeCell ref="E31:N31"/>
    <mergeCell ref="E34:N34"/>
    <mergeCell ref="E33:N33"/>
    <mergeCell ref="E32:N32"/>
    <mergeCell ref="E30:N30"/>
    <mergeCell ref="A16:D16"/>
    <mergeCell ref="E19:N19"/>
    <mergeCell ref="A22:D22"/>
    <mergeCell ref="E22:N22"/>
    <mergeCell ref="E20:N20"/>
    <mergeCell ref="E21:N21"/>
    <mergeCell ref="A26:D26"/>
    <mergeCell ref="A24:D24"/>
    <mergeCell ref="A25:D25"/>
    <mergeCell ref="A12:N12"/>
    <mergeCell ref="A17:D17"/>
    <mergeCell ref="E13:N13"/>
    <mergeCell ref="E16:N16"/>
    <mergeCell ref="A23:D23"/>
    <mergeCell ref="E18:N18"/>
    <mergeCell ref="A19:D19"/>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9.xml><?xml version="1.0" encoding="utf-8"?>
<worksheet xmlns="http://schemas.openxmlformats.org/spreadsheetml/2006/main" xmlns:r="http://schemas.openxmlformats.org/officeDocument/2006/relationships">
  <sheetPr>
    <pageSetUpPr fitToPage="1"/>
  </sheetPr>
  <dimension ref="A1:N37"/>
  <sheetViews>
    <sheetView zoomScalePageLayoutView="0" workbookViewId="0" topLeftCell="A1">
      <selection activeCell="A1" sqref="A1"/>
    </sheetView>
  </sheetViews>
  <sheetFormatPr defaultColWidth="9.00390625" defaultRowHeight="13.5"/>
  <cols>
    <col min="1" max="30" width="7.50390625" style="1" customWidth="1"/>
    <col min="31" max="16384" width="9.00390625" style="1" customWidth="1"/>
  </cols>
  <sheetData>
    <row r="1" ht="18" customHeight="1">
      <c r="N1" s="2" t="s">
        <v>31</v>
      </c>
    </row>
    <row r="2" spans="12:14" ht="18" customHeight="1">
      <c r="L2" s="434" t="str">
        <f>'入力シート'!E6</f>
        <v>平成○○年○○月○○日</v>
      </c>
      <c r="M2" s="434"/>
      <c r="N2" s="434"/>
    </row>
    <row r="3" ht="54" customHeight="1"/>
    <row r="4" spans="1:14" ht="18" customHeight="1">
      <c r="A4" s="422" t="s">
        <v>1</v>
      </c>
      <c r="B4" s="422"/>
      <c r="C4" s="422"/>
      <c r="D4" s="422"/>
      <c r="E4" s="422"/>
      <c r="F4" s="422"/>
      <c r="G4" s="422"/>
      <c r="H4" s="422"/>
      <c r="I4" s="422"/>
      <c r="J4" s="422"/>
      <c r="K4" s="422"/>
      <c r="L4" s="422"/>
      <c r="M4" s="422"/>
      <c r="N4" s="422"/>
    </row>
    <row r="5" spans="1:14" ht="18" customHeight="1">
      <c r="A5" s="422" t="s">
        <v>32</v>
      </c>
      <c r="B5" s="422"/>
      <c r="C5" s="422"/>
      <c r="D5" s="422"/>
      <c r="E5" s="422"/>
      <c r="F5" s="422"/>
      <c r="G5" s="422"/>
      <c r="H5" s="422"/>
      <c r="I5" s="422"/>
      <c r="J5" s="422"/>
      <c r="K5" s="422"/>
      <c r="L5" s="422"/>
      <c r="M5" s="422"/>
      <c r="N5" s="422"/>
    </row>
    <row r="7" spans="1:14" ht="27" customHeight="1">
      <c r="A7" s="10" t="s">
        <v>3</v>
      </c>
      <c r="B7" s="437" t="str">
        <f>'入力シート'!E19</f>
        <v>金沢シーサイドライン延伸工事（その４）</v>
      </c>
      <c r="C7" s="437"/>
      <c r="D7" s="437"/>
      <c r="E7" s="437"/>
      <c r="F7" s="437"/>
      <c r="G7" s="437"/>
      <c r="H7" s="437"/>
      <c r="I7" s="437"/>
      <c r="J7" s="437"/>
      <c r="K7" s="437"/>
      <c r="L7" s="437"/>
      <c r="M7" s="437"/>
      <c r="N7" s="437"/>
    </row>
    <row r="8" spans="1:14" ht="27" customHeight="1">
      <c r="A8" s="423" t="s">
        <v>37</v>
      </c>
      <c r="B8" s="424"/>
      <c r="C8" s="440">
        <f>'入力シート'!E8</f>
        <v>12345</v>
      </c>
      <c r="D8" s="440"/>
      <c r="E8" s="440"/>
      <c r="F8" s="101"/>
      <c r="G8" s="101"/>
      <c r="H8" s="101"/>
      <c r="I8" s="101"/>
      <c r="J8" s="101"/>
      <c r="K8" s="101"/>
      <c r="L8" s="101"/>
      <c r="M8" s="101"/>
      <c r="N8" s="101"/>
    </row>
    <row r="9" ht="14.25" thickBot="1"/>
    <row r="10" spans="1:14" ht="54" customHeight="1" thickBot="1">
      <c r="A10" s="455" t="s">
        <v>69</v>
      </c>
      <c r="B10" s="456"/>
      <c r="C10" s="456"/>
      <c r="D10" s="456"/>
      <c r="E10" s="452" t="str">
        <f>IF('入力シート'!C35="適用",'入力シート'!E35,"今回工事ではこの項目を適用しません。")</f>
        <v>周辺地権者を含む現場周辺利用者、搬入出、周辺環境および競合工事との調整に関すること</v>
      </c>
      <c r="F10" s="453"/>
      <c r="G10" s="453"/>
      <c r="H10" s="453"/>
      <c r="I10" s="453"/>
      <c r="J10" s="453"/>
      <c r="K10" s="453"/>
      <c r="L10" s="453"/>
      <c r="M10" s="453"/>
      <c r="N10" s="454"/>
    </row>
    <row r="11" ht="14.25" thickBot="1"/>
    <row r="12" spans="1:14" ht="27" customHeight="1">
      <c r="A12" s="460" t="s">
        <v>72</v>
      </c>
      <c r="B12" s="426"/>
      <c r="C12" s="426"/>
      <c r="D12" s="426"/>
      <c r="E12" s="426"/>
      <c r="F12" s="426"/>
      <c r="G12" s="426"/>
      <c r="H12" s="426"/>
      <c r="I12" s="426"/>
      <c r="J12" s="426"/>
      <c r="K12" s="426"/>
      <c r="L12" s="426"/>
      <c r="M12" s="426"/>
      <c r="N12" s="439"/>
    </row>
    <row r="13" spans="1:14" ht="27" customHeight="1">
      <c r="A13" s="461"/>
      <c r="B13" s="462"/>
      <c r="C13" s="462"/>
      <c r="D13" s="462"/>
      <c r="E13" s="462"/>
      <c r="F13" s="462"/>
      <c r="G13" s="462"/>
      <c r="H13" s="462"/>
      <c r="I13" s="462"/>
      <c r="J13" s="462"/>
      <c r="K13" s="462"/>
      <c r="L13" s="462"/>
      <c r="M13" s="462"/>
      <c r="N13" s="463"/>
    </row>
    <row r="14" spans="1:14" ht="27" customHeight="1">
      <c r="A14" s="451"/>
      <c r="B14" s="449"/>
      <c r="C14" s="449"/>
      <c r="D14" s="449"/>
      <c r="E14" s="449"/>
      <c r="F14" s="449"/>
      <c r="G14" s="449"/>
      <c r="H14" s="449"/>
      <c r="I14" s="449"/>
      <c r="J14" s="449"/>
      <c r="K14" s="449"/>
      <c r="L14" s="449"/>
      <c r="M14" s="449"/>
      <c r="N14" s="450"/>
    </row>
    <row r="15" spans="1:14" ht="27" customHeight="1">
      <c r="A15" s="451"/>
      <c r="B15" s="449"/>
      <c r="C15" s="449"/>
      <c r="D15" s="449"/>
      <c r="E15" s="449"/>
      <c r="F15" s="449"/>
      <c r="G15" s="449"/>
      <c r="H15" s="449"/>
      <c r="I15" s="449"/>
      <c r="J15" s="449"/>
      <c r="K15" s="449"/>
      <c r="L15" s="449"/>
      <c r="M15" s="449"/>
      <c r="N15" s="450"/>
    </row>
    <row r="16" spans="1:14" ht="27" customHeight="1">
      <c r="A16" s="451"/>
      <c r="B16" s="449"/>
      <c r="C16" s="449"/>
      <c r="D16" s="449"/>
      <c r="E16" s="449"/>
      <c r="F16" s="449"/>
      <c r="G16" s="449"/>
      <c r="H16" s="449"/>
      <c r="I16" s="449"/>
      <c r="J16" s="449"/>
      <c r="K16" s="449"/>
      <c r="L16" s="449"/>
      <c r="M16" s="449"/>
      <c r="N16" s="450"/>
    </row>
    <row r="17" spans="1:14" ht="27" customHeight="1">
      <c r="A17" s="451"/>
      <c r="B17" s="449"/>
      <c r="C17" s="449"/>
      <c r="D17" s="449"/>
      <c r="E17" s="449"/>
      <c r="F17" s="449"/>
      <c r="G17" s="449"/>
      <c r="H17" s="449"/>
      <c r="I17" s="449"/>
      <c r="J17" s="449"/>
      <c r="K17" s="449"/>
      <c r="L17" s="449"/>
      <c r="M17" s="449"/>
      <c r="N17" s="450"/>
    </row>
    <row r="18" spans="1:14" ht="27" customHeight="1">
      <c r="A18" s="451"/>
      <c r="B18" s="449"/>
      <c r="C18" s="449"/>
      <c r="D18" s="449"/>
      <c r="E18" s="449"/>
      <c r="F18" s="449"/>
      <c r="G18" s="449"/>
      <c r="H18" s="449"/>
      <c r="I18" s="449"/>
      <c r="J18" s="449"/>
      <c r="K18" s="449"/>
      <c r="L18" s="449"/>
      <c r="M18" s="449"/>
      <c r="N18" s="450"/>
    </row>
    <row r="19" spans="1:14" ht="27" customHeight="1">
      <c r="A19" s="451"/>
      <c r="B19" s="449"/>
      <c r="C19" s="449"/>
      <c r="D19" s="449"/>
      <c r="E19" s="449"/>
      <c r="F19" s="449"/>
      <c r="G19" s="449"/>
      <c r="H19" s="449"/>
      <c r="I19" s="449"/>
      <c r="J19" s="449"/>
      <c r="K19" s="449"/>
      <c r="L19" s="449"/>
      <c r="M19" s="449"/>
      <c r="N19" s="450"/>
    </row>
    <row r="20" spans="1:14" ht="27" customHeight="1">
      <c r="A20" s="451"/>
      <c r="B20" s="449"/>
      <c r="C20" s="449"/>
      <c r="D20" s="449"/>
      <c r="E20" s="449"/>
      <c r="F20" s="449"/>
      <c r="G20" s="449"/>
      <c r="H20" s="449"/>
      <c r="I20" s="449"/>
      <c r="J20" s="449"/>
      <c r="K20" s="449"/>
      <c r="L20" s="449"/>
      <c r="M20" s="449"/>
      <c r="N20" s="450"/>
    </row>
    <row r="21" spans="1:14" ht="27" customHeight="1">
      <c r="A21" s="451"/>
      <c r="B21" s="449"/>
      <c r="C21" s="449"/>
      <c r="D21" s="449"/>
      <c r="E21" s="449"/>
      <c r="F21" s="449"/>
      <c r="G21" s="449"/>
      <c r="H21" s="449"/>
      <c r="I21" s="449"/>
      <c r="J21" s="449"/>
      <c r="K21" s="449"/>
      <c r="L21" s="449"/>
      <c r="M21" s="449"/>
      <c r="N21" s="450"/>
    </row>
    <row r="22" spans="1:14" ht="27" customHeight="1">
      <c r="A22" s="451"/>
      <c r="B22" s="449"/>
      <c r="C22" s="449"/>
      <c r="D22" s="449"/>
      <c r="E22" s="449"/>
      <c r="F22" s="449"/>
      <c r="G22" s="449"/>
      <c r="H22" s="449"/>
      <c r="I22" s="449"/>
      <c r="J22" s="449"/>
      <c r="K22" s="449"/>
      <c r="L22" s="449"/>
      <c r="M22" s="449"/>
      <c r="N22" s="450"/>
    </row>
    <row r="23" spans="1:14" ht="27" customHeight="1">
      <c r="A23" s="451"/>
      <c r="B23" s="449"/>
      <c r="C23" s="449"/>
      <c r="D23" s="449"/>
      <c r="E23" s="449"/>
      <c r="F23" s="449"/>
      <c r="G23" s="449"/>
      <c r="H23" s="449"/>
      <c r="I23" s="449"/>
      <c r="J23" s="449"/>
      <c r="K23" s="449"/>
      <c r="L23" s="449"/>
      <c r="M23" s="449"/>
      <c r="N23" s="450"/>
    </row>
    <row r="24" spans="1:14" ht="27" customHeight="1">
      <c r="A24" s="451"/>
      <c r="B24" s="449"/>
      <c r="C24" s="449"/>
      <c r="D24" s="449"/>
      <c r="E24" s="449"/>
      <c r="F24" s="449"/>
      <c r="G24" s="449"/>
      <c r="H24" s="449"/>
      <c r="I24" s="449"/>
      <c r="J24" s="449"/>
      <c r="K24" s="449"/>
      <c r="L24" s="449"/>
      <c r="M24" s="449"/>
      <c r="N24" s="450"/>
    </row>
    <row r="25" spans="1:14" ht="27" customHeight="1">
      <c r="A25" s="451"/>
      <c r="B25" s="449"/>
      <c r="C25" s="449"/>
      <c r="D25" s="449"/>
      <c r="E25" s="449"/>
      <c r="F25" s="449"/>
      <c r="G25" s="449"/>
      <c r="H25" s="449"/>
      <c r="I25" s="449"/>
      <c r="J25" s="449"/>
      <c r="K25" s="449"/>
      <c r="L25" s="449"/>
      <c r="M25" s="449"/>
      <c r="N25" s="450"/>
    </row>
    <row r="26" spans="1:14" ht="27" customHeight="1">
      <c r="A26" s="451"/>
      <c r="B26" s="449"/>
      <c r="C26" s="449"/>
      <c r="D26" s="449"/>
      <c r="E26" s="449"/>
      <c r="F26" s="449"/>
      <c r="G26" s="449"/>
      <c r="H26" s="449"/>
      <c r="I26" s="449"/>
      <c r="J26" s="449"/>
      <c r="K26" s="449"/>
      <c r="L26" s="449"/>
      <c r="M26" s="449"/>
      <c r="N26" s="450"/>
    </row>
    <row r="27" spans="1:14" ht="27" customHeight="1">
      <c r="A27" s="451"/>
      <c r="B27" s="449"/>
      <c r="C27" s="449"/>
      <c r="D27" s="449"/>
      <c r="E27" s="449"/>
      <c r="F27" s="449"/>
      <c r="G27" s="449"/>
      <c r="H27" s="449"/>
      <c r="I27" s="449"/>
      <c r="J27" s="449"/>
      <c r="K27" s="449"/>
      <c r="L27" s="449"/>
      <c r="M27" s="449"/>
      <c r="N27" s="450"/>
    </row>
    <row r="28" spans="1:14" ht="27" customHeight="1">
      <c r="A28" s="451"/>
      <c r="B28" s="449"/>
      <c r="C28" s="449"/>
      <c r="D28" s="449"/>
      <c r="E28" s="449"/>
      <c r="F28" s="449"/>
      <c r="G28" s="449"/>
      <c r="H28" s="449"/>
      <c r="I28" s="449"/>
      <c r="J28" s="449"/>
      <c r="K28" s="449"/>
      <c r="L28" s="449"/>
      <c r="M28" s="449"/>
      <c r="N28" s="450"/>
    </row>
    <row r="29" spans="1:14" ht="27" customHeight="1">
      <c r="A29" s="451"/>
      <c r="B29" s="449"/>
      <c r="C29" s="449"/>
      <c r="D29" s="449"/>
      <c r="E29" s="449"/>
      <c r="F29" s="449"/>
      <c r="G29" s="449"/>
      <c r="H29" s="449"/>
      <c r="I29" s="449"/>
      <c r="J29" s="449"/>
      <c r="K29" s="449"/>
      <c r="L29" s="449"/>
      <c r="M29" s="449"/>
      <c r="N29" s="450"/>
    </row>
    <row r="30" spans="1:14" ht="27" customHeight="1">
      <c r="A30" s="451"/>
      <c r="B30" s="449"/>
      <c r="C30" s="449"/>
      <c r="D30" s="449"/>
      <c r="E30" s="449"/>
      <c r="F30" s="449"/>
      <c r="G30" s="449"/>
      <c r="H30" s="449"/>
      <c r="I30" s="449"/>
      <c r="J30" s="449"/>
      <c r="K30" s="449"/>
      <c r="L30" s="449"/>
      <c r="M30" s="449"/>
      <c r="N30" s="450"/>
    </row>
    <row r="31" spans="1:14" ht="27" customHeight="1">
      <c r="A31" s="451"/>
      <c r="B31" s="449"/>
      <c r="C31" s="449"/>
      <c r="D31" s="449"/>
      <c r="E31" s="449"/>
      <c r="F31" s="449"/>
      <c r="G31" s="449"/>
      <c r="H31" s="449"/>
      <c r="I31" s="449"/>
      <c r="J31" s="449"/>
      <c r="K31" s="449"/>
      <c r="L31" s="449"/>
      <c r="M31" s="449"/>
      <c r="N31" s="450"/>
    </row>
    <row r="32" spans="1:14" ht="27" customHeight="1">
      <c r="A32" s="451"/>
      <c r="B32" s="449"/>
      <c r="C32" s="449"/>
      <c r="D32" s="449"/>
      <c r="E32" s="449"/>
      <c r="F32" s="449"/>
      <c r="G32" s="449"/>
      <c r="H32" s="449"/>
      <c r="I32" s="449"/>
      <c r="J32" s="449"/>
      <c r="K32" s="449"/>
      <c r="L32" s="449"/>
      <c r="M32" s="449"/>
      <c r="N32" s="450"/>
    </row>
    <row r="33" spans="1:14" ht="27" customHeight="1">
      <c r="A33" s="451"/>
      <c r="B33" s="449"/>
      <c r="C33" s="449"/>
      <c r="D33" s="449"/>
      <c r="E33" s="449"/>
      <c r="F33" s="449"/>
      <c r="G33" s="449"/>
      <c r="H33" s="449"/>
      <c r="I33" s="449"/>
      <c r="J33" s="449"/>
      <c r="K33" s="449"/>
      <c r="L33" s="449"/>
      <c r="M33" s="449"/>
      <c r="N33" s="450"/>
    </row>
    <row r="34" spans="1:14" ht="27" customHeight="1">
      <c r="A34" s="451"/>
      <c r="B34" s="449"/>
      <c r="C34" s="449"/>
      <c r="D34" s="449"/>
      <c r="E34" s="449"/>
      <c r="F34" s="449"/>
      <c r="G34" s="449"/>
      <c r="H34" s="449"/>
      <c r="I34" s="449"/>
      <c r="J34" s="449"/>
      <c r="K34" s="449"/>
      <c r="L34" s="449"/>
      <c r="M34" s="449"/>
      <c r="N34" s="450"/>
    </row>
    <row r="35" spans="1:14" ht="27" customHeight="1" thickBot="1">
      <c r="A35" s="459"/>
      <c r="B35" s="457"/>
      <c r="C35" s="457"/>
      <c r="D35" s="457"/>
      <c r="E35" s="457"/>
      <c r="F35" s="457"/>
      <c r="G35" s="457"/>
      <c r="H35" s="457"/>
      <c r="I35" s="457"/>
      <c r="J35" s="457"/>
      <c r="K35" s="457"/>
      <c r="L35" s="457"/>
      <c r="M35" s="457"/>
      <c r="N35" s="458"/>
    </row>
    <row r="36" spans="1:14" ht="13.5" customHeight="1">
      <c r="A36" s="9"/>
      <c r="B36" s="9"/>
      <c r="C36" s="9"/>
      <c r="D36" s="9"/>
      <c r="E36" s="9"/>
      <c r="F36" s="9"/>
      <c r="G36" s="9"/>
      <c r="H36" s="9"/>
      <c r="I36" s="9"/>
      <c r="J36" s="9"/>
      <c r="K36" s="9"/>
      <c r="L36" s="9"/>
      <c r="M36" s="9"/>
      <c r="N36" s="9"/>
    </row>
    <row r="37" ht="13.5">
      <c r="N37" s="2" t="s">
        <v>28</v>
      </c>
    </row>
  </sheetData>
  <sheetProtection/>
  <mergeCells count="55">
    <mergeCell ref="A35:D35"/>
    <mergeCell ref="A28:D28"/>
    <mergeCell ref="A29:D29"/>
    <mergeCell ref="A30:D30"/>
    <mergeCell ref="A31:D31"/>
    <mergeCell ref="A33:D33"/>
    <mergeCell ref="A34:D34"/>
    <mergeCell ref="E14:N14"/>
    <mergeCell ref="A19:D19"/>
    <mergeCell ref="E34:N34"/>
    <mergeCell ref="E33:N33"/>
    <mergeCell ref="A32:D32"/>
    <mergeCell ref="E32:N32"/>
    <mergeCell ref="E26:N26"/>
    <mergeCell ref="E27:N27"/>
    <mergeCell ref="A27:D27"/>
    <mergeCell ref="E25:N25"/>
    <mergeCell ref="E24:N24"/>
    <mergeCell ref="E22:N22"/>
    <mergeCell ref="A24:D24"/>
    <mergeCell ref="E30:N30"/>
    <mergeCell ref="E31:N31"/>
    <mergeCell ref="E29:N29"/>
    <mergeCell ref="E28:N28"/>
    <mergeCell ref="A26:D26"/>
    <mergeCell ref="C8:E8"/>
    <mergeCell ref="A14:D14"/>
    <mergeCell ref="E13:N13"/>
    <mergeCell ref="E20:N20"/>
    <mergeCell ref="A21:D21"/>
    <mergeCell ref="A22:D22"/>
    <mergeCell ref="A10:D10"/>
    <mergeCell ref="E10:N10"/>
    <mergeCell ref="A20:D20"/>
    <mergeCell ref="E15:N15"/>
    <mergeCell ref="E35:N35"/>
    <mergeCell ref="E23:N23"/>
    <mergeCell ref="A23:D23"/>
    <mergeCell ref="E21:N21"/>
    <mergeCell ref="L2:N2"/>
    <mergeCell ref="A16:D16"/>
    <mergeCell ref="E16:N16"/>
    <mergeCell ref="A17:D17"/>
    <mergeCell ref="E17:N17"/>
    <mergeCell ref="A8:B8"/>
    <mergeCell ref="E19:N19"/>
    <mergeCell ref="A25:D25"/>
    <mergeCell ref="E18:N18"/>
    <mergeCell ref="A4:N4"/>
    <mergeCell ref="A5:N5"/>
    <mergeCell ref="A13:D13"/>
    <mergeCell ref="A18:D18"/>
    <mergeCell ref="A12:N12"/>
    <mergeCell ref="B7:N7"/>
    <mergeCell ref="A15:D15"/>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kobayashi</dc:creator>
  <cp:keywords/>
  <dc:description/>
  <cp:lastModifiedBy>shimazu</cp:lastModifiedBy>
  <cp:lastPrinted>2015-05-08T02:45:59Z</cp:lastPrinted>
  <dcterms:created xsi:type="dcterms:W3CDTF">2008-03-03T07:57:31Z</dcterms:created>
  <dcterms:modified xsi:type="dcterms:W3CDTF">2015-05-08T07:53:38Z</dcterms:modified>
  <cp:category/>
  <cp:version/>
  <cp:contentType/>
  <cp:contentStatus/>
</cp:coreProperties>
</file>