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0" windowWidth="19230" windowHeight="5805" activeTab="1"/>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<sst xmlns="http://schemas.openxmlformats.org/spreadsheetml/2006/main" count="484" uniqueCount="356">
  <si>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</si>
  <si>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</si>
  <si>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</si>
  <si>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</si>
  <si>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</si>
  <si>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</si>
  <si>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</si>
  <si>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</si>
  <si>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</si>
  <si>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</si>
  <si>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</si>
  <si>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</si>
  <si>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</si>
  <si>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</si>
  <si>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</si>
  <si>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</si>
  <si>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</si>
  <si>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</si>
  <si>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</si>
  <si>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</si>
  <si>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</si>
  <si>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</si>
  <si>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</si>
  <si>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</si>
  <si>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</si>
  <si>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</si>
  <si>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</si>
  <si>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</si>
  <si>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</si>
  <si>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</si>
  <si>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</si>
  <si>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</si>
  <si>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</si>
  <si>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</si>
  <si>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</si>
  <si>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</si>
  <si>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</si>
  <si>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</si>
  <si>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</si>
  <si>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</si>
  <si>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</si>
  <si>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</si>
  <si>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</si>
  <si>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</si>
  <si>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</si>
  <si>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</si>
  <si>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</si>
  <si>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</si>
  <si>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</si>
  <si>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</si>
  <si>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</si>
  <si>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</si>
  <si>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</si>
  <si>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</si>
  <si>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</si>
  <si>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</si>
  <si>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</si>
  <si>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</si>
  <si>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</si>
  <si>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</si>
  <si>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</si>
  <si>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</si>
  <si>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</si>
  <si>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</si>
  <si>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</si>
  <si>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</si>
  <si>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</si>
  <si>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</si>
  <si>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</si>
  <si>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</si>
  <si>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</si>
  <si>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</si>
  <si>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</si>
  <si>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</si>
  <si>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</si>
  <si>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</si>
  <si>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</si>
  <si>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</si>
  <si>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</si>
  <si>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</si>
  <si>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</si>
  <si>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</si>
  <si>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</si>
  <si>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</si>
  <si>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</si>
  <si>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</si>
  <si>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</si>
  <si>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</si>
  <si>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</si>
  <si>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</si>
  <si>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</si>
  <si>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</si>
  <si>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</si>
  <si>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</si>
  <si>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</si>
  <si>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</si>
  <si>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</si>
  <si>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</si>
  <si>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</si>
  <si>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</si>
  <si>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</si>
  <si>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</si>
  <si>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</si>
  <si>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</si>
  <si>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</si>
  <si>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</si>
  <si>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</si>
  <si>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</si>
  <si>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</si>
  <si>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</si>
  <si>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</si>
  <si>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</si>
  <si>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</si>
  <si>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</si>
  <si>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</si>
  <si>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</si>
  <si>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</si>
  <si>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</si>
  <si>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</si>
  <si>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</si>
  <si>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</si>
  <si>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</si>
  <si>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</si>
  <si>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</si>
  <si>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</si>
  <si>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</si>
  <si>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</si>
  <si>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</si>
  <si>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</si>
  <si>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</si>
  <si>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</si>
  <si>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</si>
  <si>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</si>
  <si>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</si>
  <si>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</si>
  <si>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</si>
  <si>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</si>
  <si>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</si>
  <si>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</si>
  <si>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</si>
  <si>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</si>
  <si>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</si>
  <si>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</si>
  <si>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</si>
  <si>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</si>
  <si>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</si>
  <si>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</si>
  <si>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</si>
  <si>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</si>
  <si>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</si>
  <si>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</si>
  <si>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</si>
  <si>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</si>
  <si>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</si>
  <si>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</si>
  <si>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</si>
  <si>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</si>
  <si>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</si>
  <si>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</si>
  <si>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</si>
  <si>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</si>
  <si>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</si>
  <si>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</si>
  <si>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</si>
  <si>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</si>
  <si>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</si>
  <si>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</si>
  <si>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</si>
  <si>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</si>
  <si>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</si>
  <si>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</si>
  <si>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</si>
  <si>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</si>
  <si>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</si>
  <si>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</si>
  <si>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</si>
  <si>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</si>
  <si>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</si>
  <si>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</si>
  <si>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</si>
  <si>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</si>
  <si>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</si>
  <si>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</si>
  <si>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</si>
  <si>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</si>
  <si>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</si>
  <si>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</si>
  <si>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</si>
  <si>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</si>
  <si>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</si>
  <si>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</si>
  <si>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</si>
  <si>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</si>
  <si>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</si>
  <si>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</si>
  <si>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</si>
  <si>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</si>
  <si>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</si>
  <si>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</si>
  <si>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</si>
  <si>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</si>
  <si>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</si>
  <si>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</si>
  <si>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</si>
  <si>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</si>
  <si>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</si>
  <si>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</si>
  <si>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</si>
  <si>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</si>
  <si>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</si>
  <si>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</si>
  <si>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</si>
  <si>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</si>
  <si>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</si>
  <si>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</si>
  <si>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</si>
  <si>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</si>
  <si>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</si>
  <si>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</si>
  <si>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</si>
  <si>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</si>
  <si>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</si>
  <si>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</si>
  <si>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</si>
  <si>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</si>
  <si>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</si>
  <si>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</si>
  <si>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</si>
  <si>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</si>
  <si>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</si>
  <si>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</si>
  <si>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</si>
  <si>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</si>
  <si>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</si>
  <si>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</si>
  <si>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</si>
  <si>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</si>
  <si>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</si>
  <si>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</si>
  <si>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</si>
  <si>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</si>
  <si>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</si>
  <si>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</si>
  <si>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</si>
  <si>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</si>
  <si>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</si>
  <si>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</si>
  <si>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</si>
  <si>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</si>
  <si>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</si>
  <si>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</si>
  <si>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</si>
  <si>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</si>
  <si>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</si>
  <si>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</si>
  <si>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</si>
  <si>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</si>
  <si>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</si>
  <si>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</si>
  <si>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</si>
  <si>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</si>
  <si>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</si>
  <si>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</si>
  <si>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</si>
  <si>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</si>
  <si>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</si>
  <si>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</si>
  <si>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</si>
  <si>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</si>
  <si>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</si>
  <si>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</si>
  <si>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</si>
  <si>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</si>
  <si>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</si>
  <si>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</si>
  <si>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</si>
  <si>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</si>
  <si>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</si>
  <si>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</si>
  <si>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</si>
  <si>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</si>
  <si>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</si>
  <si>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</si>
  <si>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</si>
  <si>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</si>
  <si>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</si>
  <si>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</si>
  <si>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</si>
  <si>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</si>
  <si>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</si>
  <si>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</si>
  <si>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</si>
  <si>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</si>
  <si>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</si>
  <si>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</si>
  <si>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</si>
  <si>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</si>
  <si>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</si>
  <si>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</si>
  <si>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</si>
  <si>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</si>
  <si>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</si>
  <si>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</si>
  <si>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</si>
  <si>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</si>
  <si>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</si>
  <si>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</si>
  <si>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</si>
  <si>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</si>
  <si>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</si>
  <si>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平成２６年４月１日版</t>
  </si>
  <si>
    <t>西暦で記入してください。(例　2014/4/1)</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</si>
  <si>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</si>
  <si>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</si>
  <si>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</si>
  <si>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</si>
  <si>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</si>
  <si>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</si>
  <si>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</si>
  <si>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</si>
  <si>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</si>
  <si>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</si>
  <si>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</si>
  <si>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</si>
  <si>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</si>
  <si>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</si>
  <si>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</si>
  <si>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</si>
  <si>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</si>
  <si>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</si>
  <si>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</si>
  <si>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</si>
  <si>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</si>
  <si>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</si>
  <si>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</si>
  <si>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</si>
  <si>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</si>
  <si>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</si>
  <si>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不適用</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</si>
  <si>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</si>
  <si>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</si>
  <si>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</si>
  <si>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</si>
  <si>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</si>
  <si>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</si>
  <si>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</si>
  <si>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</si>
  <si>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</si>
  <si>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</si>
  <si>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南消防署蒔田消防出張所（仮称）新築工事（建築工事）</t>
  </si>
  <si>
    <t>建築局施設整備課</t>
  </si>
  <si>
    <t>横浜市中区住吉町4-45-1横浜新関内ビル3F</t>
  </si>
  <si>
    <t>671-2963</t>
  </si>
  <si>
    <t>664-6621</t>
  </si>
  <si>
    <t>建築</t>
  </si>
  <si>
    <t>敷地条件を考慮した環境配慮および安全管理について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</si>
</sst>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13" fillId="0" borderId="0" applyNumberFormat="0" applyFill="0" applyBorder="0" applyAlignment="0" applyProtection="0"/>
    <xf numFmtId="0" fontId="62" fillId="31" borderId="0" applyNumberFormat="0" applyBorder="0" applyAlignment="0" applyProtection="0"/>
  </cellStyleXfs>
  <cellXfs count="38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3"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18" xfId="0" applyFont="1" applyBorder="1" applyAlignment="1" applyProtection="1">
      <alignment vertical="center" wrapText="1"/>
      <protection/>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9" fillId="0" borderId="54"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1" xfId="0" applyFont="1" applyFill="1" applyBorder="1" applyAlignment="1">
      <alignment vertical="top" wrapText="1"/>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57" xfId="0" applyFont="1" applyBorder="1" applyAlignment="1" applyProtection="1">
      <alignment horizontal="left" vertical="center" wrapText="1"/>
      <protection/>
    </xf>
    <xf numFmtId="0" fontId="2" fillId="0" borderId="58" xfId="0" applyFont="1" applyBorder="1" applyAlignment="1" applyProtection="1">
      <alignment horizontal="left" vertical="center"/>
      <protection/>
    </xf>
    <xf numFmtId="0" fontId="2" fillId="0" borderId="59" xfId="0" applyFont="1" applyBorder="1" applyAlignment="1" applyProtection="1">
      <alignment horizontal="left" vertical="center"/>
      <protection/>
    </xf>
    <xf numFmtId="0" fontId="0" fillId="33" borderId="60" xfId="0" applyFill="1" applyBorder="1" applyAlignment="1" applyProtection="1">
      <alignment horizontal="left" vertical="center"/>
      <protection/>
    </xf>
    <xf numFmtId="0" fontId="0" fillId="33" borderId="61" xfId="0" applyFill="1" applyBorder="1" applyAlignment="1" applyProtection="1">
      <alignment horizontal="left" vertical="center"/>
      <protection/>
    </xf>
    <xf numFmtId="0" fontId="0" fillId="33" borderId="62" xfId="0" applyFill="1" applyBorder="1" applyAlignment="1" applyProtection="1">
      <alignment horizontal="left" vertical="center"/>
      <protection/>
    </xf>
    <xf numFmtId="0" fontId="0" fillId="33" borderId="60" xfId="0" applyFill="1" applyBorder="1" applyAlignment="1" applyProtection="1">
      <alignment horizontal="center" vertical="center" wrapText="1"/>
      <protection/>
    </xf>
    <xf numFmtId="0" fontId="0" fillId="33" borderId="62" xfId="0" applyFill="1" applyBorder="1" applyAlignment="1" applyProtection="1">
      <alignment horizontal="center" vertical="center" wrapText="1"/>
      <protection/>
    </xf>
    <xf numFmtId="0" fontId="0" fillId="33" borderId="63"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64"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57" xfId="0" applyFill="1" applyBorder="1" applyAlignment="1" applyProtection="1">
      <alignment horizontal="left" vertical="center" wrapText="1"/>
      <protection/>
    </xf>
    <xf numFmtId="0" fontId="0" fillId="0" borderId="59"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66" xfId="0"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63" fillId="0" borderId="18" xfId="0" applyFont="1" applyBorder="1" applyAlignment="1">
      <alignment vertical="center" wrapText="1"/>
    </xf>
    <xf numFmtId="0" fontId="63" fillId="0" borderId="18" xfId="0" applyFont="1" applyFill="1" applyBorder="1" applyAlignment="1">
      <alignment vertical="center" wrapText="1"/>
    </xf>
    <xf numFmtId="0" fontId="64" fillId="0" borderId="18" xfId="0" applyFont="1" applyBorder="1" applyAlignment="1">
      <alignment vertical="center" wrapText="1"/>
    </xf>
    <xf numFmtId="0" fontId="63" fillId="0" borderId="34"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21" fillId="0" borderId="18" xfId="0" applyFont="1" applyFill="1" applyBorder="1" applyAlignment="1">
      <alignment horizontal="center" vertical="center"/>
    </xf>
    <xf numFmtId="0" fontId="21" fillId="0" borderId="2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9" fillId="0" borderId="23" xfId="0" applyFont="1" applyFill="1" applyBorder="1" applyAlignment="1">
      <alignment horizontal="left" vertical="top" wrapText="1"/>
    </xf>
    <xf numFmtId="0" fontId="9" fillId="0" borderId="50" xfId="0" applyFont="1" applyFill="1" applyBorder="1" applyAlignment="1">
      <alignment horizontal="left" vertical="top" wrapText="1"/>
    </xf>
    <xf numFmtId="0" fontId="9" fillId="0" borderId="46" xfId="0" applyFont="1" applyFill="1" applyBorder="1" applyAlignment="1">
      <alignment horizontal="left" vertical="top" wrapText="1"/>
    </xf>
    <xf numFmtId="0" fontId="26" fillId="0" borderId="2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18" xfId="0" applyFont="1" applyFill="1" applyBorder="1" applyAlignment="1">
      <alignment horizontal="left" vertical="top"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50" xfId="0" applyFont="1" applyFill="1" applyBorder="1" applyAlignment="1">
      <alignment horizontal="center"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34" borderId="26"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4" fillId="34" borderId="24" xfId="0" applyFont="1" applyFill="1" applyBorder="1" applyAlignment="1" applyProtection="1">
      <alignment horizontal="left" vertical="center"/>
      <protection locked="0"/>
    </xf>
    <xf numFmtId="0" fontId="20" fillId="34" borderId="26" xfId="0" applyFont="1" applyFill="1" applyBorder="1" applyAlignment="1" applyProtection="1">
      <alignment horizontal="left" vertical="center" wrapText="1"/>
      <protection locked="0"/>
    </xf>
    <xf numFmtId="0" fontId="20" fillId="34" borderId="19" xfId="0" applyFont="1" applyFill="1" applyBorder="1" applyAlignment="1" applyProtection="1">
      <alignment horizontal="left" vertical="center" wrapText="1"/>
      <protection locked="0"/>
    </xf>
    <xf numFmtId="0" fontId="20" fillId="34" borderId="24" xfId="0" applyFont="1" applyFill="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20" fillId="0" borderId="28" xfId="0" applyFont="1" applyBorder="1" applyAlignment="1" applyProtection="1">
      <alignment horizontal="left" vertical="center"/>
      <protection/>
    </xf>
    <xf numFmtId="0" fontId="0" fillId="0" borderId="16" xfId="0" applyBorder="1" applyAlignment="1">
      <alignment vertical="center"/>
    </xf>
    <xf numFmtId="0" fontId="0" fillId="0" borderId="67" xfId="0" applyBorder="1" applyAlignment="1">
      <alignment vertical="center"/>
    </xf>
    <xf numFmtId="0" fontId="20" fillId="0" borderId="50" xfId="0" applyFont="1" applyBorder="1" applyAlignment="1" applyProtection="1">
      <alignment horizontal="left" vertical="center" wrapText="1"/>
      <protection/>
    </xf>
    <xf numFmtId="0" fontId="4" fillId="34" borderId="19" xfId="0" applyFont="1" applyFill="1" applyBorder="1" applyAlignment="1" applyProtection="1">
      <alignment vertical="center"/>
      <protection locked="0"/>
    </xf>
    <xf numFmtId="0" fontId="4" fillId="34" borderId="24" xfId="0" applyFont="1" applyFill="1" applyBorder="1" applyAlignment="1" applyProtection="1">
      <alignment vertical="center"/>
      <protection locked="0"/>
    </xf>
    <xf numFmtId="0" fontId="20" fillId="0" borderId="23" xfId="0" applyFont="1" applyBorder="1" applyAlignment="1" applyProtection="1">
      <alignment vertical="center" wrapText="1"/>
      <protection/>
    </xf>
    <xf numFmtId="0" fontId="20" fillId="0" borderId="46"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0" borderId="46" xfId="0" applyFont="1" applyBorder="1" applyAlignment="1" applyProtection="1">
      <alignment vertical="center" wrapText="1"/>
      <protection/>
    </xf>
    <xf numFmtId="0" fontId="4" fillId="0" borderId="19" xfId="0" applyFont="1" applyFill="1" applyBorder="1" applyAlignment="1" applyProtection="1">
      <alignment shrinkToFit="1"/>
      <protection locked="0"/>
    </xf>
    <xf numFmtId="0" fontId="20" fillId="34" borderId="25" xfId="0" applyFont="1" applyFill="1" applyBorder="1" applyAlignment="1" applyProtection="1">
      <alignment horizontal="center" vertical="center" wrapText="1"/>
      <protection locked="0"/>
    </xf>
    <xf numFmtId="0" fontId="0" fillId="0" borderId="34" xfId="0" applyBorder="1" applyAlignment="1">
      <alignment vertical="center"/>
    </xf>
    <xf numFmtId="0" fontId="0" fillId="0" borderId="65" xfId="0" applyBorder="1" applyAlignment="1">
      <alignment vertical="center"/>
    </xf>
    <xf numFmtId="0" fontId="20" fillId="0" borderId="50" xfId="0" applyFont="1" applyBorder="1" applyAlignment="1" applyProtection="1">
      <alignment vertical="center" wrapText="1"/>
      <protection/>
    </xf>
    <xf numFmtId="0" fontId="20" fillId="34" borderId="23" xfId="0" applyFont="1" applyFill="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xf>
    <xf numFmtId="0" fontId="20" fillId="0" borderId="25" xfId="0" applyFont="1" applyBorder="1" applyAlignment="1" applyProtection="1">
      <alignment vertical="center" wrapText="1"/>
      <protection/>
    </xf>
    <xf numFmtId="0" fontId="20" fillId="0" borderId="27" xfId="0" applyFont="1" applyBorder="1" applyAlignment="1" applyProtection="1">
      <alignment vertical="center" wrapText="1"/>
      <protection/>
    </xf>
    <xf numFmtId="0" fontId="20" fillId="0" borderId="28" xfId="0" applyFont="1" applyBorder="1" applyAlignment="1" applyProtection="1">
      <alignment vertical="center" wrapText="1"/>
      <protection/>
    </xf>
    <xf numFmtId="0" fontId="4" fillId="0" borderId="16" xfId="0" applyFont="1" applyFill="1" applyBorder="1" applyAlignment="1" applyProtection="1">
      <alignment shrinkToFit="1"/>
      <protection locked="0"/>
    </xf>
    <xf numFmtId="0" fontId="4" fillId="34" borderId="23" xfId="0" applyFont="1" applyFill="1" applyBorder="1" applyAlignment="1" applyProtection="1">
      <alignment horizontal="center" vertical="center" wrapText="1"/>
      <protection locked="0"/>
    </xf>
    <xf numFmtId="0" fontId="20" fillId="0" borderId="18" xfId="0" applyFont="1" applyBorder="1" applyAlignment="1" applyProtection="1">
      <alignment vertical="center" wrapText="1"/>
      <protection/>
    </xf>
    <xf numFmtId="0" fontId="4" fillId="0" borderId="26"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18" xfId="0" applyFont="1" applyBorder="1" applyAlignment="1" applyProtection="1">
      <alignment vertical="center" wrapText="1"/>
      <protection/>
    </xf>
    <xf numFmtId="0" fontId="4" fillId="0" borderId="26"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34" borderId="18" xfId="0" applyFont="1" applyFill="1" applyBorder="1" applyAlignment="1" applyProtection="1">
      <alignment vertical="center" wrapText="1"/>
      <protection locked="0"/>
    </xf>
    <xf numFmtId="0" fontId="4" fillId="34" borderId="26" xfId="0" applyFont="1" applyFill="1" applyBorder="1" applyAlignment="1" applyProtection="1">
      <alignment vertical="center"/>
      <protection locked="0"/>
    </xf>
    <xf numFmtId="0" fontId="4" fillId="34" borderId="18" xfId="0" applyFont="1" applyFill="1" applyBorder="1" applyAlignment="1" applyProtection="1">
      <alignment horizontal="center" vertical="center"/>
      <protection locked="0"/>
    </xf>
    <xf numFmtId="0" fontId="4" fillId="34" borderId="18" xfId="0" applyFont="1" applyFill="1" applyBorder="1" applyAlignment="1" applyProtection="1">
      <alignment vertical="center"/>
      <protection locked="0"/>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67"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74"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horizontal="right" vertical="center"/>
    </xf>
    <xf numFmtId="0" fontId="4" fillId="0" borderId="75" xfId="0" applyFont="1" applyBorder="1" applyAlignment="1">
      <alignment horizontal="left" vertical="top"/>
    </xf>
    <xf numFmtId="0" fontId="4" fillId="0" borderId="76" xfId="0" applyFont="1" applyBorder="1" applyAlignment="1">
      <alignment horizontal="left" vertical="top"/>
    </xf>
    <xf numFmtId="0" fontId="4" fillId="0" borderId="77"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78" xfId="0" applyFont="1" applyBorder="1" applyAlignment="1">
      <alignment horizontal="center" vertical="center"/>
    </xf>
    <xf numFmtId="0" fontId="6" fillId="0" borderId="0" xfId="0" applyFont="1" applyAlignment="1">
      <alignment horizontal="center" vertical="center"/>
    </xf>
    <xf numFmtId="0" fontId="4" fillId="0" borderId="79"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8"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horizontal="left" vertical="center"/>
    </xf>
    <xf numFmtId="0" fontId="4" fillId="0" borderId="0"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center" vertical="center"/>
    </xf>
    <xf numFmtId="0" fontId="4" fillId="0" borderId="84" xfId="0" applyFont="1" applyBorder="1" applyAlignment="1">
      <alignment horizontal="left" vertical="center"/>
    </xf>
    <xf numFmtId="0" fontId="4" fillId="0" borderId="3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left" vertical="center" wrapText="1" indent="1"/>
    </xf>
    <xf numFmtId="0" fontId="4" fillId="0" borderId="92" xfId="0" applyFont="1" applyBorder="1" applyAlignment="1">
      <alignment horizontal="left" vertical="center" wrapText="1" indent="1"/>
    </xf>
    <xf numFmtId="0" fontId="4" fillId="0" borderId="9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9</xdr:row>
      <xdr:rowOff>38100</xdr:rowOff>
    </xdr:from>
    <xdr:to>
      <xdr:col>4</xdr:col>
      <xdr:colOff>2771775</xdr:colOff>
      <xdr:row>14</xdr:row>
      <xdr:rowOff>47625</xdr:rowOff>
    </xdr:to>
    <xdr:grpSp>
      <xdr:nvGrpSpPr>
        <xdr:cNvPr id="1" name="Group 1"/>
        <xdr:cNvGrpSpPr>
          <a:grpSpLocks/>
        </xdr:cNvGrpSpPr>
      </xdr:nvGrpSpPr>
      <xdr:grpSpPr>
        <a:xfrm>
          <a:off x="6724650" y="1647825"/>
          <a:ext cx="504825" cy="838200"/>
          <a:chOff x="776" y="151"/>
          <a:chExt cx="62" cy="9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22"/>
            <a:ext cx="55" cy="19"/>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53"/>
  <sheetViews>
    <sheetView zoomScale="80" zoomScaleNormal="80" zoomScalePageLayoutView="0" workbookViewId="0" topLeftCell="A1">
      <selection activeCell="E6" sqref="E6"/>
    </sheetView>
  </sheetViews>
  <sheetFormatPr defaultColWidth="9.00390625" defaultRowHeight="13.5"/>
  <cols>
    <col min="1" max="1" width="5.375" style="53" customWidth="1"/>
    <col min="2" max="2" width="13.50390625" style="53" customWidth="1"/>
    <col min="3" max="3" width="8.00390625" style="53" customWidth="1"/>
    <col min="4" max="4" width="17.875" style="53" customWidth="1"/>
    <col min="5" max="5" width="36.75390625" style="53" customWidth="1"/>
    <col min="6" max="6" width="35.25390625" style="53" customWidth="1"/>
    <col min="7" max="7" width="10.00390625" style="53" customWidth="1"/>
    <col min="8" max="16384" width="9.00390625" style="53" customWidth="1"/>
  </cols>
  <sheetData>
    <row r="1" ht="9" customHeight="1"/>
    <row r="2" spans="2:3" ht="17.25">
      <c r="B2" s="54" t="s">
        <v>40</v>
      </c>
      <c r="C2" s="54"/>
    </row>
    <row r="3" spans="2:3" ht="13.5">
      <c r="B3" s="55" t="s">
        <v>64</v>
      </c>
      <c r="C3" s="55"/>
    </row>
    <row r="4" spans="2:3" ht="13.5">
      <c r="B4" s="55" t="s">
        <v>66</v>
      </c>
      <c r="C4" s="55"/>
    </row>
    <row r="5" spans="2:6" ht="27" customHeight="1" thickBot="1">
      <c r="B5" s="56" t="s">
        <v>2</v>
      </c>
      <c r="C5" s="56"/>
      <c r="D5" s="56" t="s">
        <v>39</v>
      </c>
      <c r="E5" s="57" t="s">
        <v>348</v>
      </c>
      <c r="F5" s="58" t="s">
        <v>44</v>
      </c>
    </row>
    <row r="6" spans="2:6" ht="37.5" customHeight="1" thickTop="1">
      <c r="B6" s="183" t="s">
        <v>38</v>
      </c>
      <c r="C6" s="59"/>
      <c r="D6" s="60" t="s">
        <v>42</v>
      </c>
      <c r="E6" s="49" t="s">
        <v>56</v>
      </c>
      <c r="F6" s="61" t="s">
        <v>45</v>
      </c>
    </row>
    <row r="7" spans="2:7" ht="37.5" customHeight="1">
      <c r="B7" s="184"/>
      <c r="C7" s="62"/>
      <c r="D7" s="63" t="s">
        <v>21</v>
      </c>
      <c r="E7" s="50" t="s">
        <v>58</v>
      </c>
      <c r="F7" s="61" t="s">
        <v>49</v>
      </c>
      <c r="G7" s="182" t="s">
        <v>50</v>
      </c>
    </row>
    <row r="8" spans="2:7" ht="37.5" customHeight="1">
      <c r="B8" s="185"/>
      <c r="C8" s="64"/>
      <c r="D8" s="63" t="s">
        <v>37</v>
      </c>
      <c r="E8" s="51">
        <v>12345</v>
      </c>
      <c r="F8" s="61" t="s">
        <v>65</v>
      </c>
      <c r="G8" s="182"/>
    </row>
    <row r="9" spans="2:7" ht="37.5" customHeight="1">
      <c r="B9" s="183" t="s">
        <v>19</v>
      </c>
      <c r="C9" s="59"/>
      <c r="D9" s="63" t="s">
        <v>17</v>
      </c>
      <c r="E9" s="50" t="s">
        <v>57</v>
      </c>
      <c r="F9" s="65" t="s">
        <v>46</v>
      </c>
      <c r="G9" s="182"/>
    </row>
    <row r="10" spans="2:7" ht="37.5" customHeight="1">
      <c r="B10" s="184"/>
      <c r="C10" s="62"/>
      <c r="D10" s="63" t="s">
        <v>15</v>
      </c>
      <c r="E10" s="50" t="s">
        <v>52</v>
      </c>
      <c r="F10" s="61" t="s">
        <v>47</v>
      </c>
      <c r="G10" s="182"/>
    </row>
    <row r="11" spans="2:6" ht="37.5" customHeight="1">
      <c r="B11" s="184"/>
      <c r="C11" s="62"/>
      <c r="D11" s="63" t="s">
        <v>43</v>
      </c>
      <c r="E11" s="50" t="s">
        <v>60</v>
      </c>
      <c r="F11" s="61" t="s">
        <v>51</v>
      </c>
    </row>
    <row r="12" spans="2:6" ht="37.5" customHeight="1">
      <c r="B12" s="184"/>
      <c r="C12" s="62"/>
      <c r="D12" s="63" t="s">
        <v>139</v>
      </c>
      <c r="E12" s="51">
        <v>56789</v>
      </c>
      <c r="F12" s="61" t="s">
        <v>51</v>
      </c>
    </row>
    <row r="13" spans="2:6" ht="37.5" customHeight="1">
      <c r="B13" s="184"/>
      <c r="C13" s="62"/>
      <c r="D13" s="63" t="s">
        <v>41</v>
      </c>
      <c r="E13" s="50" t="s">
        <v>53</v>
      </c>
      <c r="F13" s="186" t="s">
        <v>48</v>
      </c>
    </row>
    <row r="14" spans="2:6" ht="37.5" customHeight="1">
      <c r="B14" s="184"/>
      <c r="C14" s="62"/>
      <c r="D14" s="63" t="s">
        <v>13</v>
      </c>
      <c r="E14" s="50" t="s">
        <v>54</v>
      </c>
      <c r="F14" s="187"/>
    </row>
    <row r="15" spans="2:6" ht="37.5" customHeight="1" thickBot="1">
      <c r="B15" s="185"/>
      <c r="C15" s="64"/>
      <c r="D15" s="63" t="s">
        <v>14</v>
      </c>
      <c r="E15" s="52" t="s">
        <v>55</v>
      </c>
      <c r="F15" s="188"/>
    </row>
    <row r="16" ht="37.5" customHeight="1" thickTop="1"/>
    <row r="17" spans="2:3" ht="17.25">
      <c r="B17" s="54" t="s">
        <v>67</v>
      </c>
      <c r="C17" s="54"/>
    </row>
    <row r="18" spans="2:6" ht="18" customHeight="1" thickBot="1">
      <c r="B18" s="200" t="s">
        <v>39</v>
      </c>
      <c r="C18" s="200"/>
      <c r="D18" s="200"/>
      <c r="E18" s="66" t="s">
        <v>347</v>
      </c>
      <c r="F18" s="67" t="s">
        <v>44</v>
      </c>
    </row>
    <row r="19" spans="2:6" ht="37.5" customHeight="1" thickTop="1">
      <c r="B19" s="201" t="s">
        <v>38</v>
      </c>
      <c r="C19" s="202"/>
      <c r="D19" s="69" t="s">
        <v>3</v>
      </c>
      <c r="E19" s="70" t="s">
        <v>349</v>
      </c>
      <c r="F19" s="71"/>
    </row>
    <row r="20" spans="2:6" ht="23.25" customHeight="1">
      <c r="B20" s="203"/>
      <c r="C20" s="204"/>
      <c r="D20" s="189" t="s">
        <v>155</v>
      </c>
      <c r="E20" s="112" t="s">
        <v>350</v>
      </c>
      <c r="F20" s="108" t="s">
        <v>147</v>
      </c>
    </row>
    <row r="21" spans="2:6" ht="21.75" customHeight="1">
      <c r="B21" s="203"/>
      <c r="C21" s="204"/>
      <c r="D21" s="190"/>
      <c r="E21" s="113" t="s">
        <v>351</v>
      </c>
      <c r="F21" s="109" t="s">
        <v>153</v>
      </c>
    </row>
    <row r="22" spans="2:6" ht="21.75" customHeight="1">
      <c r="B22" s="203"/>
      <c r="C22" s="204"/>
      <c r="D22" s="190"/>
      <c r="E22" s="114" t="s">
        <v>352</v>
      </c>
      <c r="F22" s="111" t="s">
        <v>156</v>
      </c>
    </row>
    <row r="23" spans="2:6" ht="21.75" customHeight="1">
      <c r="B23" s="203"/>
      <c r="C23" s="204"/>
      <c r="D23" s="191"/>
      <c r="E23" s="115" t="s">
        <v>353</v>
      </c>
      <c r="F23" s="110" t="s">
        <v>154</v>
      </c>
    </row>
    <row r="24" spans="2:6" ht="37.5" customHeight="1">
      <c r="B24" s="203"/>
      <c r="C24" s="204"/>
      <c r="D24" s="72" t="s">
        <v>97</v>
      </c>
      <c r="E24" s="103">
        <v>41855</v>
      </c>
      <c r="F24" s="105" t="s">
        <v>311</v>
      </c>
    </row>
    <row r="25" spans="2:6" ht="37.5" customHeight="1">
      <c r="B25" s="203"/>
      <c r="C25" s="204"/>
      <c r="D25" s="73" t="s">
        <v>98</v>
      </c>
      <c r="E25" s="103">
        <v>41859</v>
      </c>
      <c r="F25" s="105" t="s">
        <v>311</v>
      </c>
    </row>
    <row r="26" spans="2:6" ht="37.5" customHeight="1">
      <c r="B26" s="203"/>
      <c r="C26" s="204"/>
      <c r="D26" s="73" t="s">
        <v>121</v>
      </c>
      <c r="E26" s="103">
        <v>41869</v>
      </c>
      <c r="F26" s="105" t="s">
        <v>311</v>
      </c>
    </row>
    <row r="27" spans="2:6" ht="37.5" customHeight="1">
      <c r="B27" s="203"/>
      <c r="C27" s="204"/>
      <c r="D27" s="73" t="s">
        <v>122</v>
      </c>
      <c r="E27" s="103">
        <v>41871</v>
      </c>
      <c r="F27" s="105" t="s">
        <v>311</v>
      </c>
    </row>
    <row r="28" spans="2:6" ht="37.5" customHeight="1" thickBot="1">
      <c r="B28" s="203"/>
      <c r="C28" s="204"/>
      <c r="D28" s="73" t="s">
        <v>123</v>
      </c>
      <c r="E28" s="104">
        <v>41900</v>
      </c>
      <c r="F28" s="105" t="s">
        <v>311</v>
      </c>
    </row>
    <row r="29" spans="2:6" s="76" customFormat="1" ht="52.5" customHeight="1" thickTop="1">
      <c r="B29" s="74"/>
      <c r="C29" s="74"/>
      <c r="D29" s="74"/>
      <c r="E29" s="75"/>
      <c r="F29" s="101"/>
    </row>
    <row r="30" spans="2:6" ht="37.5" customHeight="1" thickBot="1">
      <c r="B30" s="77" t="s">
        <v>2</v>
      </c>
      <c r="C30" s="68" t="s">
        <v>111</v>
      </c>
      <c r="D30" s="78" t="s">
        <v>39</v>
      </c>
      <c r="E30" s="79" t="s">
        <v>347</v>
      </c>
      <c r="F30" s="77" t="s">
        <v>44</v>
      </c>
    </row>
    <row r="31" spans="2:6" ht="37.5" customHeight="1" thickBot="1" thickTop="1">
      <c r="B31" s="69" t="s">
        <v>25</v>
      </c>
      <c r="C31" s="95" t="s">
        <v>338</v>
      </c>
      <c r="D31" s="90" t="s">
        <v>68</v>
      </c>
      <c r="E31" s="70"/>
      <c r="F31" s="80" t="s">
        <v>148</v>
      </c>
    </row>
    <row r="32" spans="2:6" ht="37.5" customHeight="1" thickBot="1" thickTop="1">
      <c r="B32" s="69" t="s">
        <v>27</v>
      </c>
      <c r="C32" s="95" t="s">
        <v>338</v>
      </c>
      <c r="D32" s="90" t="s">
        <v>5</v>
      </c>
      <c r="E32" s="81"/>
      <c r="F32" s="80" t="s">
        <v>148</v>
      </c>
    </row>
    <row r="33" spans="2:6" ht="43.5" customHeight="1" thickBot="1" thickTop="1">
      <c r="B33" s="69" t="s">
        <v>30</v>
      </c>
      <c r="C33" s="95" t="s">
        <v>338</v>
      </c>
      <c r="D33" s="90" t="s">
        <v>6</v>
      </c>
      <c r="E33" s="81"/>
      <c r="F33" s="80" t="s">
        <v>148</v>
      </c>
    </row>
    <row r="34" spans="2:6" ht="37.5" customHeight="1" thickBot="1" thickTop="1">
      <c r="B34" s="69" t="s">
        <v>31</v>
      </c>
      <c r="C34" s="95" t="s">
        <v>124</v>
      </c>
      <c r="D34" s="90" t="s">
        <v>7</v>
      </c>
      <c r="E34" s="81" t="s">
        <v>355</v>
      </c>
      <c r="F34" s="80" t="s">
        <v>148</v>
      </c>
    </row>
    <row r="35" spans="2:6" ht="37.5" customHeight="1" thickBot="1" thickTop="1">
      <c r="B35" s="69" t="s">
        <v>33</v>
      </c>
      <c r="C35" s="95" t="s">
        <v>338</v>
      </c>
      <c r="D35" s="90" t="s">
        <v>8</v>
      </c>
      <c r="E35" s="81"/>
      <c r="F35" s="80" t="s">
        <v>148</v>
      </c>
    </row>
    <row r="36" spans="2:6" ht="37.5" customHeight="1" thickTop="1">
      <c r="B36" s="69" t="s">
        <v>35</v>
      </c>
      <c r="C36" s="95" t="s">
        <v>338</v>
      </c>
      <c r="D36" s="90" t="s">
        <v>9</v>
      </c>
      <c r="E36" s="81"/>
      <c r="F36" s="80" t="s">
        <v>148</v>
      </c>
    </row>
    <row r="37" spans="2:6" ht="72.75" customHeight="1">
      <c r="B37" s="73" t="s">
        <v>101</v>
      </c>
      <c r="C37" s="96" t="s">
        <v>338</v>
      </c>
      <c r="D37" s="90" t="s">
        <v>339</v>
      </c>
      <c r="E37" s="81"/>
      <c r="F37" s="80" t="s">
        <v>149</v>
      </c>
    </row>
    <row r="38" spans="2:7" ht="37.5" customHeight="1">
      <c r="B38" s="73" t="s">
        <v>102</v>
      </c>
      <c r="C38" s="96" t="s">
        <v>124</v>
      </c>
      <c r="D38" s="90" t="s">
        <v>115</v>
      </c>
      <c r="E38" s="81" t="s">
        <v>354</v>
      </c>
      <c r="F38" s="80" t="s">
        <v>150</v>
      </c>
      <c r="G38" s="82"/>
    </row>
    <row r="39" spans="2:7" ht="37.5" customHeight="1">
      <c r="B39" s="73" t="s">
        <v>103</v>
      </c>
      <c r="C39" s="96" t="s">
        <v>338</v>
      </c>
      <c r="D39" s="91" t="s">
        <v>158</v>
      </c>
      <c r="E39" s="83"/>
      <c r="F39" s="80" t="s">
        <v>151</v>
      </c>
      <c r="G39" s="82"/>
    </row>
    <row r="40" spans="2:7" ht="37.5" customHeight="1">
      <c r="B40" s="73" t="s">
        <v>104</v>
      </c>
      <c r="C40" s="96" t="s">
        <v>338</v>
      </c>
      <c r="D40" s="90" t="s">
        <v>340</v>
      </c>
      <c r="E40" s="81"/>
      <c r="F40" s="80" t="s">
        <v>149</v>
      </c>
      <c r="G40" s="82"/>
    </row>
    <row r="41" spans="2:7" ht="37.5" customHeight="1">
      <c r="B41" s="73" t="s">
        <v>105</v>
      </c>
      <c r="C41" s="96" t="s">
        <v>338</v>
      </c>
      <c r="D41" s="90" t="s">
        <v>341</v>
      </c>
      <c r="E41" s="84"/>
      <c r="F41" s="85"/>
      <c r="G41" s="82"/>
    </row>
    <row r="42" spans="2:7" ht="37.5" customHeight="1">
      <c r="B42" s="73" t="s">
        <v>106</v>
      </c>
      <c r="C42" s="96" t="s">
        <v>124</v>
      </c>
      <c r="D42" s="92" t="s">
        <v>160</v>
      </c>
      <c r="E42" s="83" t="s">
        <v>354</v>
      </c>
      <c r="F42" s="80" t="s">
        <v>151</v>
      </c>
      <c r="G42" s="82"/>
    </row>
    <row r="43" spans="2:6" ht="36" customHeight="1">
      <c r="B43" s="73" t="s">
        <v>107</v>
      </c>
      <c r="C43" s="96" t="s">
        <v>338</v>
      </c>
      <c r="D43" s="130" t="s">
        <v>299</v>
      </c>
      <c r="E43" s="131"/>
      <c r="F43" s="88"/>
    </row>
    <row r="44" spans="2:7" ht="37.5" customHeight="1">
      <c r="B44" s="73" t="s">
        <v>108</v>
      </c>
      <c r="C44" s="96" t="s">
        <v>338</v>
      </c>
      <c r="D44" s="93" t="s">
        <v>99</v>
      </c>
      <c r="E44" s="84"/>
      <c r="F44" s="85"/>
      <c r="G44" s="86"/>
    </row>
    <row r="45" spans="2:6" ht="37.5" customHeight="1">
      <c r="B45" s="73" t="s">
        <v>109</v>
      </c>
      <c r="C45" s="96" t="s">
        <v>338</v>
      </c>
      <c r="D45" s="91" t="s">
        <v>316</v>
      </c>
      <c r="E45" s="87"/>
      <c r="F45" s="88" t="s">
        <v>152</v>
      </c>
    </row>
    <row r="46" spans="2:6" ht="36.75" customHeight="1">
      <c r="B46" s="73" t="s">
        <v>110</v>
      </c>
      <c r="C46" s="96" t="s">
        <v>338</v>
      </c>
      <c r="D46" s="116" t="s">
        <v>342</v>
      </c>
      <c r="E46" s="89"/>
      <c r="F46" s="88"/>
    </row>
    <row r="47" spans="2:6" ht="36.75" customHeight="1">
      <c r="B47" s="73" t="s">
        <v>277</v>
      </c>
      <c r="C47" s="96" t="s">
        <v>338</v>
      </c>
      <c r="D47" s="94" t="s">
        <v>343</v>
      </c>
      <c r="E47" s="132"/>
      <c r="F47" s="88"/>
    </row>
    <row r="48" spans="2:6" ht="36" customHeight="1">
      <c r="B48" s="192" t="s">
        <v>279</v>
      </c>
      <c r="C48" s="194" t="s">
        <v>338</v>
      </c>
      <c r="D48" s="196" t="s">
        <v>344</v>
      </c>
      <c r="E48" s="129">
        <v>75</v>
      </c>
      <c r="F48" s="198" t="s">
        <v>278</v>
      </c>
    </row>
    <row r="49" spans="2:6" ht="36" customHeight="1">
      <c r="B49" s="193"/>
      <c r="C49" s="195"/>
      <c r="D49" s="197"/>
      <c r="E49" s="129">
        <v>50</v>
      </c>
      <c r="F49" s="199"/>
    </row>
    <row r="50" spans="2:6" ht="36" customHeight="1">
      <c r="B50" s="73" t="s">
        <v>280</v>
      </c>
      <c r="C50" s="96" t="s">
        <v>338</v>
      </c>
      <c r="D50" s="130" t="s">
        <v>345</v>
      </c>
      <c r="E50" s="131"/>
      <c r="F50" s="88"/>
    </row>
    <row r="51" spans="2:6" ht="36" customHeight="1">
      <c r="B51" s="73" t="s">
        <v>300</v>
      </c>
      <c r="C51" s="96" t="s">
        <v>338</v>
      </c>
      <c r="D51" s="181" t="s">
        <v>346</v>
      </c>
      <c r="E51" s="131"/>
      <c r="F51" s="88"/>
    </row>
    <row r="52" spans="2:6" ht="35.25" customHeight="1">
      <c r="B52" s="73"/>
      <c r="C52" s="96" t="s">
        <v>338</v>
      </c>
      <c r="D52" s="90" t="s">
        <v>302</v>
      </c>
      <c r="E52" s="131"/>
      <c r="F52" s="80" t="s">
        <v>301</v>
      </c>
    </row>
    <row r="53" spans="2:6" ht="35.25" customHeight="1" thickBot="1">
      <c r="B53" s="73"/>
      <c r="C53" s="177" t="s">
        <v>338</v>
      </c>
      <c r="D53" s="173" t="s">
        <v>303</v>
      </c>
      <c r="E53" s="178"/>
      <c r="F53" s="80" t="s">
        <v>301</v>
      </c>
    </row>
    <row r="54" ht="14.25" thickTop="1"/>
  </sheetData>
  <sheetProtection password="E7B6" sheet="1"/>
  <mergeCells count="11">
    <mergeCell ref="B19:C28"/>
    <mergeCell ref="G7:G10"/>
    <mergeCell ref="B6:B8"/>
    <mergeCell ref="B9:B15"/>
    <mergeCell ref="F13:F15"/>
    <mergeCell ref="D20:D23"/>
    <mergeCell ref="B48:B49"/>
    <mergeCell ref="C48:C49"/>
    <mergeCell ref="D48:D49"/>
    <mergeCell ref="F48:F49"/>
    <mergeCell ref="B18:D18"/>
  </mergeCells>
  <conditionalFormatting sqref="C51:C52 C31:C47">
    <cfRule type="cellIs" priority="6" dxfId="3" operator="equal" stopIfTrue="1">
      <formula>"適用"</formula>
    </cfRule>
  </conditionalFormatting>
  <conditionalFormatting sqref="C48:C50">
    <cfRule type="cellIs" priority="5" dxfId="3" operator="equal" stopIfTrue="1">
      <formula>"適用"</formula>
    </cfRule>
  </conditionalFormatting>
  <conditionalFormatting sqref="C53">
    <cfRule type="cellIs" priority="1" dxfId="3" operator="equal" stopIfTrue="1">
      <formula>"適用"</formula>
    </cfRule>
  </conditionalFormatting>
  <dataValidations count="6">
    <dataValidation type="list" allowBlank="1" showInputMessage="1" showErrorMessage="1" sqref="E42">
      <formula1>"土木（土木・造園）,建築,設備"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4 E41"/>
    <dataValidation allowBlank="1" showInputMessage="1" showErrorMessage="1" imeMode="halfAlpha" sqref="E14:E15"/>
    <dataValidation type="list" allowBlank="1" showInputMessage="1" showErrorMessage="1" sqref="C31:C53">
      <formula1>"適用,不適用"</formula1>
    </dataValidation>
    <dataValidation type="list" allowBlank="1" showInputMessage="1" showErrorMessage="1" sqref="E39">
      <formula1>"土木（土木・造園）,建築,設備"</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356" t="str">
        <f>'入力シート'!E6</f>
        <v>平成○○年○○月○○日</v>
      </c>
      <c r="M2" s="356"/>
      <c r="N2" s="356"/>
    </row>
    <row r="3" ht="54" customHeight="1"/>
    <row r="4" spans="1:14" ht="18" customHeight="1">
      <c r="A4" s="359" t="s">
        <v>1</v>
      </c>
      <c r="B4" s="359"/>
      <c r="C4" s="359"/>
      <c r="D4" s="359"/>
      <c r="E4" s="359"/>
      <c r="F4" s="359"/>
      <c r="G4" s="359"/>
      <c r="H4" s="359"/>
      <c r="I4" s="359"/>
      <c r="J4" s="359"/>
      <c r="K4" s="359"/>
      <c r="L4" s="359"/>
      <c r="M4" s="359"/>
      <c r="N4" s="359"/>
    </row>
    <row r="5" spans="1:14" ht="18" customHeight="1">
      <c r="A5" s="359" t="s">
        <v>34</v>
      </c>
      <c r="B5" s="359"/>
      <c r="C5" s="359"/>
      <c r="D5" s="359"/>
      <c r="E5" s="359"/>
      <c r="F5" s="359"/>
      <c r="G5" s="359"/>
      <c r="H5" s="359"/>
      <c r="I5" s="359"/>
      <c r="J5" s="359"/>
      <c r="K5" s="359"/>
      <c r="L5" s="359"/>
      <c r="M5" s="359"/>
      <c r="N5" s="359"/>
    </row>
    <row r="7" spans="1:14" ht="27" customHeight="1">
      <c r="A7" s="10" t="s">
        <v>3</v>
      </c>
      <c r="B7" s="357" t="str">
        <f>'入力シート'!E19</f>
        <v>南消防署蒔田消防出張所（仮称）新築工事（建築工事）</v>
      </c>
      <c r="C7" s="357"/>
      <c r="D7" s="357"/>
      <c r="E7" s="357"/>
      <c r="F7" s="357"/>
      <c r="G7" s="357"/>
      <c r="H7" s="357"/>
      <c r="I7" s="357"/>
      <c r="J7" s="357"/>
      <c r="K7" s="357"/>
      <c r="L7" s="357"/>
      <c r="M7" s="357"/>
      <c r="N7" s="357"/>
    </row>
    <row r="8" spans="1:14" ht="27" customHeight="1">
      <c r="A8" s="348" t="s">
        <v>37</v>
      </c>
      <c r="B8" s="362"/>
      <c r="C8" s="361">
        <f>'入力シート'!E8</f>
        <v>12345</v>
      </c>
      <c r="D8" s="361"/>
      <c r="E8" s="361"/>
      <c r="F8" s="106"/>
      <c r="G8" s="106"/>
      <c r="H8" s="106"/>
      <c r="I8" s="106"/>
      <c r="J8" s="106"/>
      <c r="K8" s="106"/>
      <c r="L8" s="106"/>
      <c r="M8" s="106"/>
      <c r="N8" s="106"/>
    </row>
    <row r="9" ht="14.25" thickBot="1"/>
    <row r="10" spans="1:14" ht="54" customHeight="1" thickBot="1">
      <c r="A10" s="377" t="s">
        <v>69</v>
      </c>
      <c r="B10" s="378"/>
      <c r="C10" s="378"/>
      <c r="D10" s="378"/>
      <c r="E10" s="379" t="str">
        <f>IF('入力シート'!C35="適用",'入力シート'!E35,"今回工事ではこの項目を適用しません。")</f>
        <v>今回工事ではこの項目を適用しません。</v>
      </c>
      <c r="F10" s="380"/>
      <c r="G10" s="380"/>
      <c r="H10" s="380"/>
      <c r="I10" s="380"/>
      <c r="J10" s="380"/>
      <c r="K10" s="380"/>
      <c r="L10" s="380"/>
      <c r="M10" s="380"/>
      <c r="N10" s="381"/>
    </row>
    <row r="11" ht="14.25" thickBot="1"/>
    <row r="12" spans="1:14" ht="27" customHeight="1">
      <c r="A12" s="370" t="s">
        <v>73</v>
      </c>
      <c r="B12" s="341"/>
      <c r="C12" s="341"/>
      <c r="D12" s="341"/>
      <c r="E12" s="341"/>
      <c r="F12" s="341"/>
      <c r="G12" s="341"/>
      <c r="H12" s="341"/>
      <c r="I12" s="341"/>
      <c r="J12" s="341"/>
      <c r="K12" s="341"/>
      <c r="L12" s="341"/>
      <c r="M12" s="341"/>
      <c r="N12" s="360"/>
    </row>
    <row r="13" spans="1:14" ht="27" customHeight="1">
      <c r="A13" s="371"/>
      <c r="B13" s="372"/>
      <c r="C13" s="372"/>
      <c r="D13" s="372"/>
      <c r="E13" s="372"/>
      <c r="F13" s="372"/>
      <c r="G13" s="372"/>
      <c r="H13" s="372"/>
      <c r="I13" s="372"/>
      <c r="J13" s="372"/>
      <c r="K13" s="372"/>
      <c r="L13" s="372"/>
      <c r="M13" s="372"/>
      <c r="N13" s="373"/>
    </row>
    <row r="14" spans="1:14" ht="27" customHeight="1">
      <c r="A14" s="367"/>
      <c r="B14" s="368"/>
      <c r="C14" s="368"/>
      <c r="D14" s="368"/>
      <c r="E14" s="368"/>
      <c r="F14" s="368"/>
      <c r="G14" s="368"/>
      <c r="H14" s="368"/>
      <c r="I14" s="368"/>
      <c r="J14" s="368"/>
      <c r="K14" s="368"/>
      <c r="L14" s="368"/>
      <c r="M14" s="368"/>
      <c r="N14" s="369"/>
    </row>
    <row r="15" spans="1:14" ht="27" customHeight="1">
      <c r="A15" s="367"/>
      <c r="B15" s="368"/>
      <c r="C15" s="368"/>
      <c r="D15" s="368"/>
      <c r="E15" s="368"/>
      <c r="F15" s="368"/>
      <c r="G15" s="368"/>
      <c r="H15" s="368"/>
      <c r="I15" s="368"/>
      <c r="J15" s="368"/>
      <c r="K15" s="368"/>
      <c r="L15" s="368"/>
      <c r="M15" s="368"/>
      <c r="N15" s="369"/>
    </row>
    <row r="16" spans="1:14" ht="27" customHeight="1">
      <c r="A16" s="367"/>
      <c r="B16" s="368"/>
      <c r="C16" s="368"/>
      <c r="D16" s="368"/>
      <c r="E16" s="368"/>
      <c r="F16" s="368"/>
      <c r="G16" s="368"/>
      <c r="H16" s="368"/>
      <c r="I16" s="368"/>
      <c r="J16" s="368"/>
      <c r="K16" s="368"/>
      <c r="L16" s="368"/>
      <c r="M16" s="368"/>
      <c r="N16" s="369"/>
    </row>
    <row r="17" spans="1:14" ht="27" customHeight="1">
      <c r="A17" s="367"/>
      <c r="B17" s="368"/>
      <c r="C17" s="368"/>
      <c r="D17" s="368"/>
      <c r="E17" s="368"/>
      <c r="F17" s="368"/>
      <c r="G17" s="368"/>
      <c r="H17" s="368"/>
      <c r="I17" s="368"/>
      <c r="J17" s="368"/>
      <c r="K17" s="368"/>
      <c r="L17" s="368"/>
      <c r="M17" s="368"/>
      <c r="N17" s="369"/>
    </row>
    <row r="18" spans="1:14" ht="27" customHeight="1">
      <c r="A18" s="367"/>
      <c r="B18" s="368"/>
      <c r="C18" s="368"/>
      <c r="D18" s="368"/>
      <c r="E18" s="368"/>
      <c r="F18" s="368"/>
      <c r="G18" s="368"/>
      <c r="H18" s="368"/>
      <c r="I18" s="368"/>
      <c r="J18" s="368"/>
      <c r="K18" s="368"/>
      <c r="L18" s="368"/>
      <c r="M18" s="368"/>
      <c r="N18" s="369"/>
    </row>
    <row r="19" spans="1:14" ht="27" customHeight="1">
      <c r="A19" s="367"/>
      <c r="B19" s="368"/>
      <c r="C19" s="368"/>
      <c r="D19" s="368"/>
      <c r="E19" s="368"/>
      <c r="F19" s="368"/>
      <c r="G19" s="368"/>
      <c r="H19" s="368"/>
      <c r="I19" s="368"/>
      <c r="J19" s="368"/>
      <c r="K19" s="368"/>
      <c r="L19" s="368"/>
      <c r="M19" s="368"/>
      <c r="N19" s="369"/>
    </row>
    <row r="20" spans="1:14" ht="27" customHeight="1">
      <c r="A20" s="367"/>
      <c r="B20" s="368"/>
      <c r="C20" s="368"/>
      <c r="D20" s="368"/>
      <c r="E20" s="368"/>
      <c r="F20" s="368"/>
      <c r="G20" s="368"/>
      <c r="H20" s="368"/>
      <c r="I20" s="368"/>
      <c r="J20" s="368"/>
      <c r="K20" s="368"/>
      <c r="L20" s="368"/>
      <c r="M20" s="368"/>
      <c r="N20" s="369"/>
    </row>
    <row r="21" spans="1:14" ht="27" customHeight="1">
      <c r="A21" s="367"/>
      <c r="B21" s="368"/>
      <c r="C21" s="368"/>
      <c r="D21" s="368"/>
      <c r="E21" s="368"/>
      <c r="F21" s="368"/>
      <c r="G21" s="368"/>
      <c r="H21" s="368"/>
      <c r="I21" s="368"/>
      <c r="J21" s="368"/>
      <c r="K21" s="368"/>
      <c r="L21" s="368"/>
      <c r="M21" s="368"/>
      <c r="N21" s="369"/>
    </row>
    <row r="22" spans="1:14" ht="27" customHeight="1">
      <c r="A22" s="367"/>
      <c r="B22" s="368"/>
      <c r="C22" s="368"/>
      <c r="D22" s="368"/>
      <c r="E22" s="368"/>
      <c r="F22" s="368"/>
      <c r="G22" s="368"/>
      <c r="H22" s="368"/>
      <c r="I22" s="368"/>
      <c r="J22" s="368"/>
      <c r="K22" s="368"/>
      <c r="L22" s="368"/>
      <c r="M22" s="368"/>
      <c r="N22" s="369"/>
    </row>
    <row r="23" spans="1:14" ht="27" customHeight="1">
      <c r="A23" s="367"/>
      <c r="B23" s="368"/>
      <c r="C23" s="368"/>
      <c r="D23" s="368"/>
      <c r="E23" s="368"/>
      <c r="F23" s="368"/>
      <c r="G23" s="368"/>
      <c r="H23" s="368"/>
      <c r="I23" s="368"/>
      <c r="J23" s="368"/>
      <c r="K23" s="368"/>
      <c r="L23" s="368"/>
      <c r="M23" s="368"/>
      <c r="N23" s="369"/>
    </row>
    <row r="24" spans="1:14" ht="27" customHeight="1">
      <c r="A24" s="367"/>
      <c r="B24" s="368"/>
      <c r="C24" s="368"/>
      <c r="D24" s="368"/>
      <c r="E24" s="368"/>
      <c r="F24" s="368"/>
      <c r="G24" s="368"/>
      <c r="H24" s="368"/>
      <c r="I24" s="368"/>
      <c r="J24" s="368"/>
      <c r="K24" s="368"/>
      <c r="L24" s="368"/>
      <c r="M24" s="368"/>
      <c r="N24" s="369"/>
    </row>
    <row r="25" spans="1:14" ht="27" customHeight="1">
      <c r="A25" s="367"/>
      <c r="B25" s="368"/>
      <c r="C25" s="368"/>
      <c r="D25" s="368"/>
      <c r="E25" s="368"/>
      <c r="F25" s="368"/>
      <c r="G25" s="368"/>
      <c r="H25" s="368"/>
      <c r="I25" s="368"/>
      <c r="J25" s="368"/>
      <c r="K25" s="368"/>
      <c r="L25" s="368"/>
      <c r="M25" s="368"/>
      <c r="N25" s="369"/>
    </row>
    <row r="26" spans="1:14" ht="27" customHeight="1">
      <c r="A26" s="367"/>
      <c r="B26" s="368"/>
      <c r="C26" s="368"/>
      <c r="D26" s="368"/>
      <c r="E26" s="368"/>
      <c r="F26" s="368"/>
      <c r="G26" s="368"/>
      <c r="H26" s="368"/>
      <c r="I26" s="368"/>
      <c r="J26" s="368"/>
      <c r="K26" s="368"/>
      <c r="L26" s="368"/>
      <c r="M26" s="368"/>
      <c r="N26" s="369"/>
    </row>
    <row r="27" spans="1:14" ht="27" customHeight="1">
      <c r="A27" s="367"/>
      <c r="B27" s="368"/>
      <c r="C27" s="368"/>
      <c r="D27" s="368"/>
      <c r="E27" s="368"/>
      <c r="F27" s="368"/>
      <c r="G27" s="368"/>
      <c r="H27" s="368"/>
      <c r="I27" s="368"/>
      <c r="J27" s="368"/>
      <c r="K27" s="368"/>
      <c r="L27" s="368"/>
      <c r="M27" s="368"/>
      <c r="N27" s="369"/>
    </row>
    <row r="28" spans="1:14" ht="27" customHeight="1">
      <c r="A28" s="367"/>
      <c r="B28" s="368"/>
      <c r="C28" s="368"/>
      <c r="D28" s="368"/>
      <c r="E28" s="368"/>
      <c r="F28" s="368"/>
      <c r="G28" s="368"/>
      <c r="H28" s="368"/>
      <c r="I28" s="368"/>
      <c r="J28" s="368"/>
      <c r="K28" s="368"/>
      <c r="L28" s="368"/>
      <c r="M28" s="368"/>
      <c r="N28" s="369"/>
    </row>
    <row r="29" spans="1:14" ht="27" customHeight="1">
      <c r="A29" s="367"/>
      <c r="B29" s="368"/>
      <c r="C29" s="368"/>
      <c r="D29" s="368"/>
      <c r="E29" s="368"/>
      <c r="F29" s="368"/>
      <c r="G29" s="368"/>
      <c r="H29" s="368"/>
      <c r="I29" s="368"/>
      <c r="J29" s="368"/>
      <c r="K29" s="368"/>
      <c r="L29" s="368"/>
      <c r="M29" s="368"/>
      <c r="N29" s="369"/>
    </row>
    <row r="30" spans="1:14" ht="27" customHeight="1">
      <c r="A30" s="367"/>
      <c r="B30" s="368"/>
      <c r="C30" s="368"/>
      <c r="D30" s="368"/>
      <c r="E30" s="368"/>
      <c r="F30" s="368"/>
      <c r="G30" s="368"/>
      <c r="H30" s="368"/>
      <c r="I30" s="368"/>
      <c r="J30" s="368"/>
      <c r="K30" s="368"/>
      <c r="L30" s="368"/>
      <c r="M30" s="368"/>
      <c r="N30" s="369"/>
    </row>
    <row r="31" spans="1:14" ht="27" customHeight="1">
      <c r="A31" s="367"/>
      <c r="B31" s="368"/>
      <c r="C31" s="368"/>
      <c r="D31" s="368"/>
      <c r="E31" s="368"/>
      <c r="F31" s="368"/>
      <c r="G31" s="368"/>
      <c r="H31" s="368"/>
      <c r="I31" s="368"/>
      <c r="J31" s="368"/>
      <c r="K31" s="368"/>
      <c r="L31" s="368"/>
      <c r="M31" s="368"/>
      <c r="N31" s="369"/>
    </row>
    <row r="32" spans="1:14" ht="27" customHeight="1">
      <c r="A32" s="367"/>
      <c r="B32" s="368"/>
      <c r="C32" s="368"/>
      <c r="D32" s="368"/>
      <c r="E32" s="368"/>
      <c r="F32" s="368"/>
      <c r="G32" s="368"/>
      <c r="H32" s="368"/>
      <c r="I32" s="368"/>
      <c r="J32" s="368"/>
      <c r="K32" s="368"/>
      <c r="L32" s="368"/>
      <c r="M32" s="368"/>
      <c r="N32" s="369"/>
    </row>
    <row r="33" spans="1:14" ht="27" customHeight="1">
      <c r="A33" s="367"/>
      <c r="B33" s="368"/>
      <c r="C33" s="368"/>
      <c r="D33" s="368"/>
      <c r="E33" s="368"/>
      <c r="F33" s="368"/>
      <c r="G33" s="368"/>
      <c r="H33" s="368"/>
      <c r="I33" s="368"/>
      <c r="J33" s="368"/>
      <c r="K33" s="368"/>
      <c r="L33" s="368"/>
      <c r="M33" s="368"/>
      <c r="N33" s="369"/>
    </row>
    <row r="34" spans="1:14" ht="27" customHeight="1">
      <c r="A34" s="367"/>
      <c r="B34" s="368"/>
      <c r="C34" s="368"/>
      <c r="D34" s="368"/>
      <c r="E34" s="368"/>
      <c r="F34" s="368"/>
      <c r="G34" s="368"/>
      <c r="H34" s="368"/>
      <c r="I34" s="368"/>
      <c r="J34" s="368"/>
      <c r="K34" s="368"/>
      <c r="L34" s="368"/>
      <c r="M34" s="368"/>
      <c r="N34" s="369"/>
    </row>
    <row r="35" spans="1:14" ht="27" customHeight="1" thickBot="1">
      <c r="A35" s="376"/>
      <c r="B35" s="374"/>
      <c r="C35" s="374"/>
      <c r="D35" s="374"/>
      <c r="E35" s="374"/>
      <c r="F35" s="374"/>
      <c r="G35" s="374"/>
      <c r="H35" s="374"/>
      <c r="I35" s="374"/>
      <c r="J35" s="374"/>
      <c r="K35" s="374"/>
      <c r="L35" s="374"/>
      <c r="M35" s="374"/>
      <c r="N35" s="37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356" t="str">
        <f>'入力シート'!E6</f>
        <v>平成○○年○○月○○日</v>
      </c>
      <c r="M2" s="356"/>
      <c r="N2" s="356"/>
    </row>
    <row r="3" ht="54" customHeight="1"/>
    <row r="4" spans="1:14" ht="18" customHeight="1">
      <c r="A4" s="359" t="s">
        <v>1</v>
      </c>
      <c r="B4" s="359"/>
      <c r="C4" s="359"/>
      <c r="D4" s="359"/>
      <c r="E4" s="359"/>
      <c r="F4" s="359"/>
      <c r="G4" s="359"/>
      <c r="H4" s="359"/>
      <c r="I4" s="359"/>
      <c r="J4" s="359"/>
      <c r="K4" s="359"/>
      <c r="L4" s="359"/>
      <c r="M4" s="359"/>
      <c r="N4" s="359"/>
    </row>
    <row r="5" spans="1:14" ht="18" customHeight="1">
      <c r="A5" s="359" t="s">
        <v>36</v>
      </c>
      <c r="B5" s="359"/>
      <c r="C5" s="359"/>
      <c r="D5" s="359"/>
      <c r="E5" s="359"/>
      <c r="F5" s="359"/>
      <c r="G5" s="359"/>
      <c r="H5" s="359"/>
      <c r="I5" s="359"/>
      <c r="J5" s="359"/>
      <c r="K5" s="359"/>
      <c r="L5" s="359"/>
      <c r="M5" s="359"/>
      <c r="N5" s="359"/>
    </row>
    <row r="7" spans="1:14" ht="27" customHeight="1">
      <c r="A7" s="10" t="s">
        <v>3</v>
      </c>
      <c r="B7" s="357" t="str">
        <f>'入力シート'!E19</f>
        <v>南消防署蒔田消防出張所（仮称）新築工事（建築工事）</v>
      </c>
      <c r="C7" s="357"/>
      <c r="D7" s="357"/>
      <c r="E7" s="357"/>
      <c r="F7" s="357"/>
      <c r="G7" s="357"/>
      <c r="H7" s="357"/>
      <c r="I7" s="357"/>
      <c r="J7" s="357"/>
      <c r="K7" s="357"/>
      <c r="L7" s="357"/>
      <c r="M7" s="357"/>
      <c r="N7" s="357"/>
    </row>
    <row r="8" spans="1:14" ht="27" customHeight="1">
      <c r="A8" s="348" t="s">
        <v>37</v>
      </c>
      <c r="B8" s="362"/>
      <c r="C8" s="361">
        <f>'入力シート'!E8</f>
        <v>12345</v>
      </c>
      <c r="D8" s="361"/>
      <c r="E8" s="361"/>
      <c r="F8" s="106"/>
      <c r="G8" s="106"/>
      <c r="H8" s="106"/>
      <c r="I8" s="106"/>
      <c r="J8" s="106"/>
      <c r="K8" s="106"/>
      <c r="L8" s="106"/>
      <c r="M8" s="106"/>
      <c r="N8" s="106"/>
    </row>
    <row r="9" ht="14.25" thickBot="1"/>
    <row r="10" spans="1:14" ht="54" customHeight="1" thickBot="1">
      <c r="A10" s="377" t="s">
        <v>69</v>
      </c>
      <c r="B10" s="378"/>
      <c r="C10" s="378"/>
      <c r="D10" s="378"/>
      <c r="E10" s="379" t="str">
        <f>IF('入力シート'!C36="適用",'入力シート'!E36,"今回工事ではこの項目を適用しません。")</f>
        <v>今回工事ではこの項目を適用しません。</v>
      </c>
      <c r="F10" s="380"/>
      <c r="G10" s="380"/>
      <c r="H10" s="380"/>
      <c r="I10" s="380"/>
      <c r="J10" s="380"/>
      <c r="K10" s="380"/>
      <c r="L10" s="380"/>
      <c r="M10" s="380"/>
      <c r="N10" s="381"/>
    </row>
    <row r="11" ht="14.25" thickBot="1"/>
    <row r="12" spans="1:14" ht="27" customHeight="1">
      <c r="A12" s="370" t="s">
        <v>74</v>
      </c>
      <c r="B12" s="341"/>
      <c r="C12" s="341"/>
      <c r="D12" s="341"/>
      <c r="E12" s="341"/>
      <c r="F12" s="341"/>
      <c r="G12" s="341"/>
      <c r="H12" s="341"/>
      <c r="I12" s="341"/>
      <c r="J12" s="341"/>
      <c r="K12" s="341"/>
      <c r="L12" s="341"/>
      <c r="M12" s="341"/>
      <c r="N12" s="360"/>
    </row>
    <row r="13" spans="1:14" ht="27" customHeight="1">
      <c r="A13" s="371"/>
      <c r="B13" s="372"/>
      <c r="C13" s="372"/>
      <c r="D13" s="372"/>
      <c r="E13" s="372"/>
      <c r="F13" s="372"/>
      <c r="G13" s="372"/>
      <c r="H13" s="372"/>
      <c r="I13" s="372"/>
      <c r="J13" s="372"/>
      <c r="K13" s="372"/>
      <c r="L13" s="372"/>
      <c r="M13" s="372"/>
      <c r="N13" s="373"/>
    </row>
    <row r="14" spans="1:14" ht="27" customHeight="1">
      <c r="A14" s="367"/>
      <c r="B14" s="368"/>
      <c r="C14" s="368"/>
      <c r="D14" s="368"/>
      <c r="E14" s="368"/>
      <c r="F14" s="368"/>
      <c r="G14" s="368"/>
      <c r="H14" s="368"/>
      <c r="I14" s="368"/>
      <c r="J14" s="368"/>
      <c r="K14" s="368"/>
      <c r="L14" s="368"/>
      <c r="M14" s="368"/>
      <c r="N14" s="369"/>
    </row>
    <row r="15" spans="1:14" ht="27" customHeight="1">
      <c r="A15" s="367"/>
      <c r="B15" s="368"/>
      <c r="C15" s="368"/>
      <c r="D15" s="368"/>
      <c r="E15" s="368"/>
      <c r="F15" s="368"/>
      <c r="G15" s="368"/>
      <c r="H15" s="368"/>
      <c r="I15" s="368"/>
      <c r="J15" s="368"/>
      <c r="K15" s="368"/>
      <c r="L15" s="368"/>
      <c r="M15" s="368"/>
      <c r="N15" s="369"/>
    </row>
    <row r="16" spans="1:14" ht="27" customHeight="1">
      <c r="A16" s="367"/>
      <c r="B16" s="368"/>
      <c r="C16" s="368"/>
      <c r="D16" s="368"/>
      <c r="E16" s="368"/>
      <c r="F16" s="368"/>
      <c r="G16" s="368"/>
      <c r="H16" s="368"/>
      <c r="I16" s="368"/>
      <c r="J16" s="368"/>
      <c r="K16" s="368"/>
      <c r="L16" s="368"/>
      <c r="M16" s="368"/>
      <c r="N16" s="369"/>
    </row>
    <row r="17" spans="1:14" ht="27" customHeight="1">
      <c r="A17" s="367"/>
      <c r="B17" s="368"/>
      <c r="C17" s="368"/>
      <c r="D17" s="368"/>
      <c r="E17" s="368"/>
      <c r="F17" s="368"/>
      <c r="G17" s="368"/>
      <c r="H17" s="368"/>
      <c r="I17" s="368"/>
      <c r="J17" s="368"/>
      <c r="K17" s="368"/>
      <c r="L17" s="368"/>
      <c r="M17" s="368"/>
      <c r="N17" s="369"/>
    </row>
    <row r="18" spans="1:14" ht="27" customHeight="1">
      <c r="A18" s="367"/>
      <c r="B18" s="368"/>
      <c r="C18" s="368"/>
      <c r="D18" s="368"/>
      <c r="E18" s="368"/>
      <c r="F18" s="368"/>
      <c r="G18" s="368"/>
      <c r="H18" s="368"/>
      <c r="I18" s="368"/>
      <c r="J18" s="368"/>
      <c r="K18" s="368"/>
      <c r="L18" s="368"/>
      <c r="M18" s="368"/>
      <c r="N18" s="369"/>
    </row>
    <row r="19" spans="1:14" ht="27" customHeight="1">
      <c r="A19" s="367"/>
      <c r="B19" s="368"/>
      <c r="C19" s="368"/>
      <c r="D19" s="368"/>
      <c r="E19" s="368"/>
      <c r="F19" s="368"/>
      <c r="G19" s="368"/>
      <c r="H19" s="368"/>
      <c r="I19" s="368"/>
      <c r="J19" s="368"/>
      <c r="K19" s="368"/>
      <c r="L19" s="368"/>
      <c r="M19" s="368"/>
      <c r="N19" s="369"/>
    </row>
    <row r="20" spans="1:14" ht="27" customHeight="1">
      <c r="A20" s="367"/>
      <c r="B20" s="368"/>
      <c r="C20" s="368"/>
      <c r="D20" s="368"/>
      <c r="E20" s="368"/>
      <c r="F20" s="368"/>
      <c r="G20" s="368"/>
      <c r="H20" s="368"/>
      <c r="I20" s="368"/>
      <c r="J20" s="368"/>
      <c r="K20" s="368"/>
      <c r="L20" s="368"/>
      <c r="M20" s="368"/>
      <c r="N20" s="369"/>
    </row>
    <row r="21" spans="1:14" ht="27" customHeight="1">
      <c r="A21" s="367"/>
      <c r="B21" s="368"/>
      <c r="C21" s="368"/>
      <c r="D21" s="368"/>
      <c r="E21" s="368"/>
      <c r="F21" s="368"/>
      <c r="G21" s="368"/>
      <c r="H21" s="368"/>
      <c r="I21" s="368"/>
      <c r="J21" s="368"/>
      <c r="K21" s="368"/>
      <c r="L21" s="368"/>
      <c r="M21" s="368"/>
      <c r="N21" s="369"/>
    </row>
    <row r="22" spans="1:14" ht="27" customHeight="1">
      <c r="A22" s="367"/>
      <c r="B22" s="368"/>
      <c r="C22" s="368"/>
      <c r="D22" s="368"/>
      <c r="E22" s="368"/>
      <c r="F22" s="368"/>
      <c r="G22" s="368"/>
      <c r="H22" s="368"/>
      <c r="I22" s="368"/>
      <c r="J22" s="368"/>
      <c r="K22" s="368"/>
      <c r="L22" s="368"/>
      <c r="M22" s="368"/>
      <c r="N22" s="369"/>
    </row>
    <row r="23" spans="1:14" ht="27" customHeight="1">
      <c r="A23" s="367"/>
      <c r="B23" s="368"/>
      <c r="C23" s="368"/>
      <c r="D23" s="368"/>
      <c r="E23" s="368"/>
      <c r="F23" s="368"/>
      <c r="G23" s="368"/>
      <c r="H23" s="368"/>
      <c r="I23" s="368"/>
      <c r="J23" s="368"/>
      <c r="K23" s="368"/>
      <c r="L23" s="368"/>
      <c r="M23" s="368"/>
      <c r="N23" s="369"/>
    </row>
    <row r="24" spans="1:14" ht="27" customHeight="1">
      <c r="A24" s="367"/>
      <c r="B24" s="368"/>
      <c r="C24" s="368"/>
      <c r="D24" s="368"/>
      <c r="E24" s="368"/>
      <c r="F24" s="368"/>
      <c r="G24" s="368"/>
      <c r="H24" s="368"/>
      <c r="I24" s="368"/>
      <c r="J24" s="368"/>
      <c r="K24" s="368"/>
      <c r="L24" s="368"/>
      <c r="M24" s="368"/>
      <c r="N24" s="369"/>
    </row>
    <row r="25" spans="1:14" ht="27" customHeight="1">
      <c r="A25" s="367"/>
      <c r="B25" s="368"/>
      <c r="C25" s="368"/>
      <c r="D25" s="368"/>
      <c r="E25" s="368"/>
      <c r="F25" s="368"/>
      <c r="G25" s="368"/>
      <c r="H25" s="368"/>
      <c r="I25" s="368"/>
      <c r="J25" s="368"/>
      <c r="K25" s="368"/>
      <c r="L25" s="368"/>
      <c r="M25" s="368"/>
      <c r="N25" s="369"/>
    </row>
    <row r="26" spans="1:14" ht="27" customHeight="1">
      <c r="A26" s="367"/>
      <c r="B26" s="368"/>
      <c r="C26" s="368"/>
      <c r="D26" s="368"/>
      <c r="E26" s="368"/>
      <c r="F26" s="368"/>
      <c r="G26" s="368"/>
      <c r="H26" s="368"/>
      <c r="I26" s="368"/>
      <c r="J26" s="368"/>
      <c r="K26" s="368"/>
      <c r="L26" s="368"/>
      <c r="M26" s="368"/>
      <c r="N26" s="369"/>
    </row>
    <row r="27" spans="1:14" ht="27" customHeight="1">
      <c r="A27" s="367"/>
      <c r="B27" s="368"/>
      <c r="C27" s="368"/>
      <c r="D27" s="368"/>
      <c r="E27" s="368"/>
      <c r="F27" s="368"/>
      <c r="G27" s="368"/>
      <c r="H27" s="368"/>
      <c r="I27" s="368"/>
      <c r="J27" s="368"/>
      <c r="K27" s="368"/>
      <c r="L27" s="368"/>
      <c r="M27" s="368"/>
      <c r="N27" s="369"/>
    </row>
    <row r="28" spans="1:14" ht="27" customHeight="1">
      <c r="A28" s="367"/>
      <c r="B28" s="368"/>
      <c r="C28" s="368"/>
      <c r="D28" s="368"/>
      <c r="E28" s="368"/>
      <c r="F28" s="368"/>
      <c r="G28" s="368"/>
      <c r="H28" s="368"/>
      <c r="I28" s="368"/>
      <c r="J28" s="368"/>
      <c r="K28" s="368"/>
      <c r="L28" s="368"/>
      <c r="M28" s="368"/>
      <c r="N28" s="369"/>
    </row>
    <row r="29" spans="1:14" ht="27" customHeight="1">
      <c r="A29" s="367"/>
      <c r="B29" s="368"/>
      <c r="C29" s="368"/>
      <c r="D29" s="368"/>
      <c r="E29" s="368"/>
      <c r="F29" s="368"/>
      <c r="G29" s="368"/>
      <c r="H29" s="368"/>
      <c r="I29" s="368"/>
      <c r="J29" s="368"/>
      <c r="K29" s="368"/>
      <c r="L29" s="368"/>
      <c r="M29" s="368"/>
      <c r="N29" s="369"/>
    </row>
    <row r="30" spans="1:14" ht="27" customHeight="1">
      <c r="A30" s="367"/>
      <c r="B30" s="368"/>
      <c r="C30" s="368"/>
      <c r="D30" s="368"/>
      <c r="E30" s="368"/>
      <c r="F30" s="368"/>
      <c r="G30" s="368"/>
      <c r="H30" s="368"/>
      <c r="I30" s="368"/>
      <c r="J30" s="368"/>
      <c r="K30" s="368"/>
      <c r="L30" s="368"/>
      <c r="M30" s="368"/>
      <c r="N30" s="369"/>
    </row>
    <row r="31" spans="1:14" ht="27" customHeight="1">
      <c r="A31" s="367"/>
      <c r="B31" s="368"/>
      <c r="C31" s="368"/>
      <c r="D31" s="368"/>
      <c r="E31" s="368"/>
      <c r="F31" s="368"/>
      <c r="G31" s="368"/>
      <c r="H31" s="368"/>
      <c r="I31" s="368"/>
      <c r="J31" s="368"/>
      <c r="K31" s="368"/>
      <c r="L31" s="368"/>
      <c r="M31" s="368"/>
      <c r="N31" s="369"/>
    </row>
    <row r="32" spans="1:14" ht="27" customHeight="1">
      <c r="A32" s="367"/>
      <c r="B32" s="368"/>
      <c r="C32" s="368"/>
      <c r="D32" s="368"/>
      <c r="E32" s="368"/>
      <c r="F32" s="368"/>
      <c r="G32" s="368"/>
      <c r="H32" s="368"/>
      <c r="I32" s="368"/>
      <c r="J32" s="368"/>
      <c r="K32" s="368"/>
      <c r="L32" s="368"/>
      <c r="M32" s="368"/>
      <c r="N32" s="369"/>
    </row>
    <row r="33" spans="1:14" ht="27" customHeight="1">
      <c r="A33" s="367"/>
      <c r="B33" s="368"/>
      <c r="C33" s="368"/>
      <c r="D33" s="368"/>
      <c r="E33" s="368"/>
      <c r="F33" s="368"/>
      <c r="G33" s="368"/>
      <c r="H33" s="368"/>
      <c r="I33" s="368"/>
      <c r="J33" s="368"/>
      <c r="K33" s="368"/>
      <c r="L33" s="368"/>
      <c r="M33" s="368"/>
      <c r="N33" s="369"/>
    </row>
    <row r="34" spans="1:14" ht="27" customHeight="1">
      <c r="A34" s="367"/>
      <c r="B34" s="368"/>
      <c r="C34" s="368"/>
      <c r="D34" s="368"/>
      <c r="E34" s="368"/>
      <c r="F34" s="368"/>
      <c r="G34" s="368"/>
      <c r="H34" s="368"/>
      <c r="I34" s="368"/>
      <c r="J34" s="368"/>
      <c r="K34" s="368"/>
      <c r="L34" s="368"/>
      <c r="M34" s="368"/>
      <c r="N34" s="369"/>
    </row>
    <row r="35" spans="1:14" ht="27" customHeight="1" thickBot="1">
      <c r="A35" s="376"/>
      <c r="B35" s="374"/>
      <c r="C35" s="374"/>
      <c r="D35" s="374"/>
      <c r="E35" s="374"/>
      <c r="F35" s="374"/>
      <c r="G35" s="374"/>
      <c r="H35" s="374"/>
      <c r="I35" s="374"/>
      <c r="J35" s="374"/>
      <c r="K35" s="374"/>
      <c r="L35" s="374"/>
      <c r="M35" s="374"/>
      <c r="N35" s="37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6"/>
  <sheetViews>
    <sheetView tabSelected="1"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06" t="s">
        <v>135</v>
      </c>
      <c r="C2" s="206"/>
      <c r="D2" s="206"/>
    </row>
    <row r="3" spans="2:4" ht="15.75" customHeight="1">
      <c r="B3" s="97"/>
      <c r="C3" s="97"/>
      <c r="D3" s="97"/>
    </row>
    <row r="4" spans="2:4" ht="28.5">
      <c r="B4" s="206" t="s">
        <v>137</v>
      </c>
      <c r="C4" s="206"/>
      <c r="D4" s="206"/>
    </row>
    <row r="5" spans="2:4" ht="13.5" customHeight="1">
      <c r="B5" s="97"/>
      <c r="C5" s="97"/>
      <c r="D5" s="97"/>
    </row>
    <row r="6" spans="2:4" ht="28.5">
      <c r="B6" s="208">
        <f>IF(OR('入力シート'!C50="適用",'入力シート'!C51="適用"),"『地域貢献評価型』","")</f>
      </c>
      <c r="C6" s="208"/>
      <c r="D6" s="208"/>
    </row>
    <row r="7" spans="2:4" ht="28.5">
      <c r="B7" s="208">
        <f>IF('入力シート'!C48="適用","『市内企業活用評価型』","")</f>
      </c>
      <c r="C7" s="208"/>
      <c r="D7" s="208"/>
    </row>
    <row r="8" spans="2:4" ht="28.5">
      <c r="B8" s="208">
        <f>IF('入力シート'!C43="適用","『若手技術者活用評価型』","")</f>
      </c>
      <c r="C8" s="208"/>
      <c r="D8" s="208"/>
    </row>
    <row r="10" spans="2:4" ht="43.5" customHeight="1">
      <c r="B10" s="98"/>
      <c r="C10" s="98"/>
      <c r="D10" s="98"/>
    </row>
    <row r="11" spans="2:4" ht="73.5" customHeight="1">
      <c r="B11" s="99" t="s">
        <v>3</v>
      </c>
      <c r="C11" s="99"/>
      <c r="D11" s="100" t="str">
        <f>'入力シート'!E19</f>
        <v>南消防署蒔田消防出張所（仮称）新築工事（建築工事）</v>
      </c>
    </row>
    <row r="12" spans="2:4" ht="118.5" customHeight="1">
      <c r="B12" s="98"/>
      <c r="C12" s="98"/>
      <c r="D12" s="98"/>
    </row>
    <row r="13" spans="2:4" ht="28.5">
      <c r="B13" s="206" t="s">
        <v>136</v>
      </c>
      <c r="C13" s="206"/>
      <c r="D13" s="206"/>
    </row>
    <row r="14" spans="2:4" ht="13.5">
      <c r="B14" s="207" t="s">
        <v>310</v>
      </c>
      <c r="C14" s="207"/>
      <c r="D14" s="207"/>
    </row>
    <row r="15" spans="2:4" ht="16.5" customHeight="1">
      <c r="B15" s="98"/>
      <c r="C15" s="98"/>
      <c r="D15" s="98"/>
    </row>
    <row r="16" spans="2:4" ht="13.5">
      <c r="B16" s="1" t="s">
        <v>146</v>
      </c>
      <c r="C16" s="1"/>
      <c r="D16" s="1"/>
    </row>
    <row r="17" spans="2:4" ht="13.5">
      <c r="B17" s="1"/>
      <c r="C17" s="1" t="str">
        <f>'入力シート'!E20</f>
        <v>建築局施設整備課</v>
      </c>
      <c r="D17" s="1"/>
    </row>
    <row r="18" spans="2:4" ht="13.5">
      <c r="B18" s="1"/>
      <c r="C18" s="1" t="str">
        <f>'入力シート'!E21</f>
        <v>横浜市中区住吉町4-45-1横浜新関内ビル3F</v>
      </c>
      <c r="D18" s="1"/>
    </row>
    <row r="19" spans="2:4" ht="13.5">
      <c r="B19" s="1"/>
      <c r="C19" s="1" t="str">
        <f>"ＴＥＬ　　"&amp;'入力シート'!E22&amp;"　　　　　　　　　ＦＡＸ　　"&amp;'入力シート'!E23</f>
        <v>ＴＥＬ　　671-2963　　　　　　　　　ＦＡＸ　　664-6621</v>
      </c>
      <c r="D19" s="1"/>
    </row>
    <row r="21" spans="2:4" ht="13.5">
      <c r="B21" s="1" t="s">
        <v>144</v>
      </c>
      <c r="C21" s="1"/>
      <c r="D21" s="1"/>
    </row>
    <row r="22" spans="2:4" ht="6" customHeight="1">
      <c r="B22" s="1"/>
      <c r="C22" s="1"/>
      <c r="D22" s="1"/>
    </row>
    <row r="23" spans="2:4" ht="13.5">
      <c r="B23" s="1"/>
      <c r="C23" s="205">
        <f>'入力シート'!E24</f>
        <v>41855</v>
      </c>
      <c r="D23" s="205"/>
    </row>
    <row r="24" spans="2:4" ht="5.25" customHeight="1">
      <c r="B24" s="1"/>
      <c r="C24" s="107"/>
      <c r="D24" s="107"/>
    </row>
    <row r="25" spans="2:4" ht="13.5">
      <c r="B25" s="1" t="s">
        <v>145</v>
      </c>
      <c r="C25" s="1"/>
      <c r="D25" s="1"/>
    </row>
    <row r="26" spans="2:4" ht="13.5">
      <c r="B26" s="1"/>
      <c r="C26" s="1"/>
      <c r="D26" s="1"/>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65"/>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162</v>
      </c>
    </row>
    <row r="2" ht="14.25" customHeight="1"/>
    <row r="3" spans="1:10" ht="14.25" customHeight="1">
      <c r="A3" s="211" t="s">
        <v>163</v>
      </c>
      <c r="B3" s="211"/>
      <c r="C3" s="211"/>
      <c r="D3" s="211"/>
      <c r="E3" s="211"/>
      <c r="F3" s="211"/>
      <c r="G3" s="211"/>
      <c r="H3" s="211"/>
      <c r="I3" s="211"/>
      <c r="J3" s="211"/>
    </row>
    <row r="4" spans="1:10" ht="14.25" customHeight="1">
      <c r="A4" s="13"/>
      <c r="B4" s="136" t="s">
        <v>164</v>
      </c>
      <c r="C4" s="209" t="s">
        <v>325</v>
      </c>
      <c r="D4" s="209"/>
      <c r="E4" s="209"/>
      <c r="F4" s="212" t="str">
        <f>'入力シート'!E19</f>
        <v>南消防署蒔田消防出張所（仮称）新築工事（建築工事）</v>
      </c>
      <c r="G4" s="212"/>
      <c r="H4" s="212"/>
      <c r="I4" s="212"/>
      <c r="J4" s="212"/>
    </row>
    <row r="5" spans="1:10" ht="14.25" customHeight="1">
      <c r="A5" s="13"/>
      <c r="B5" s="136" t="s">
        <v>165</v>
      </c>
      <c r="C5" s="209" t="s">
        <v>326</v>
      </c>
      <c r="D5" s="209"/>
      <c r="E5" s="209"/>
      <c r="F5" s="209"/>
      <c r="G5" s="209"/>
      <c r="H5" s="209"/>
      <c r="I5" s="209"/>
      <c r="J5" s="209"/>
    </row>
    <row r="6" spans="1:10" ht="14.25" customHeight="1">
      <c r="A6" s="13"/>
      <c r="B6" s="13"/>
      <c r="C6" s="209" t="s">
        <v>166</v>
      </c>
      <c r="D6" s="209"/>
      <c r="E6" s="209"/>
      <c r="F6" s="209"/>
      <c r="G6" s="209"/>
      <c r="H6" s="209"/>
      <c r="I6" s="209"/>
      <c r="J6" s="209"/>
    </row>
    <row r="7" spans="1:10" ht="14.25" customHeight="1">
      <c r="A7" s="13"/>
      <c r="B7" s="13"/>
      <c r="C7" s="209"/>
      <c r="D7" s="209"/>
      <c r="E7" s="209"/>
      <c r="F7" s="209"/>
      <c r="G7" s="209"/>
      <c r="H7" s="209"/>
      <c r="I7" s="209"/>
      <c r="J7" s="209"/>
    </row>
    <row r="8" spans="1:10" ht="14.25" customHeight="1">
      <c r="A8" s="13"/>
      <c r="B8" s="213">
        <f>IF(AND('実施要領書(表紙)'!B6="",'実施要領書(表紙)'!B7="",'実施要領書(表紙)'!B8=""),"","(3)　　　本工事は"&amp;'実施要領書(表紙)'!B6&amp;'実施要領書(表紙)'!B7&amp;'実施要領書(表紙)'!B8&amp;"を適用します。")</f>
      </c>
      <c r="C8" s="213"/>
      <c r="D8" s="213"/>
      <c r="E8" s="213"/>
      <c r="F8" s="213"/>
      <c r="G8" s="213"/>
      <c r="H8" s="213"/>
      <c r="I8" s="213"/>
      <c r="J8" s="213"/>
    </row>
    <row r="9" spans="1:5" ht="14.25" customHeight="1">
      <c r="A9" s="13"/>
      <c r="B9" s="13"/>
      <c r="C9" s="13"/>
      <c r="D9" s="13"/>
      <c r="E9" s="13"/>
    </row>
    <row r="10" spans="1:10" ht="14.25" customHeight="1">
      <c r="A10" s="209" t="s">
        <v>167</v>
      </c>
      <c r="B10" s="209"/>
      <c r="C10" s="209"/>
      <c r="D10" s="209"/>
      <c r="E10" s="209"/>
      <c r="F10" s="209"/>
      <c r="G10" s="209"/>
      <c r="H10" s="209"/>
      <c r="I10" s="209"/>
      <c r="J10" s="209"/>
    </row>
    <row r="11" spans="1:10" ht="14.25" customHeight="1">
      <c r="A11" s="18"/>
      <c r="B11" s="209" t="s">
        <v>168</v>
      </c>
      <c r="C11" s="209"/>
      <c r="D11" s="209"/>
      <c r="E11" s="209"/>
      <c r="F11" s="209"/>
      <c r="G11" s="209"/>
      <c r="H11" s="209"/>
      <c r="I11" s="209"/>
      <c r="J11" s="209"/>
    </row>
    <row r="12" spans="1:10" ht="14.25" customHeight="1">
      <c r="A12" s="18"/>
      <c r="B12" s="209"/>
      <c r="C12" s="209"/>
      <c r="D12" s="209"/>
      <c r="E12" s="209"/>
      <c r="F12" s="209"/>
      <c r="G12" s="209"/>
      <c r="H12" s="209"/>
      <c r="I12" s="209"/>
      <c r="J12" s="209"/>
    </row>
    <row r="13" spans="1:10" ht="14.25" customHeight="1">
      <c r="A13" s="13"/>
      <c r="B13" s="13"/>
      <c r="C13" s="13"/>
      <c r="D13" s="13"/>
      <c r="E13" s="13"/>
      <c r="F13" s="14"/>
      <c r="G13" s="14"/>
      <c r="H13" s="14"/>
      <c r="I13" s="14"/>
      <c r="J13" s="13"/>
    </row>
    <row r="14" spans="1:10" ht="14.25" customHeight="1">
      <c r="A14" s="210" t="s">
        <v>169</v>
      </c>
      <c r="B14" s="210"/>
      <c r="C14" s="210"/>
      <c r="D14" s="210"/>
      <c r="E14" s="210"/>
      <c r="F14" s="210"/>
      <c r="G14" s="210"/>
      <c r="H14" s="210"/>
      <c r="I14" s="210"/>
      <c r="J14" s="210"/>
    </row>
    <row r="15" spans="2:11" ht="14.25" customHeight="1">
      <c r="B15" s="210" t="s">
        <v>170</v>
      </c>
      <c r="C15" s="210"/>
      <c r="D15" s="210"/>
      <c r="E15" s="210"/>
      <c r="F15" s="210"/>
      <c r="G15" s="210"/>
      <c r="H15" s="210"/>
      <c r="I15" s="210"/>
      <c r="J15" s="210"/>
      <c r="K15" s="138"/>
    </row>
    <row r="16" spans="4:9" ht="14.25" customHeight="1">
      <c r="D16" s="214" t="s">
        <v>117</v>
      </c>
      <c r="E16" s="214"/>
      <c r="F16" s="214"/>
      <c r="G16" s="214"/>
      <c r="H16" s="139" t="s">
        <v>118</v>
      </c>
      <c r="I16" s="139" t="s">
        <v>171</v>
      </c>
    </row>
    <row r="17" spans="4:9" ht="14.25" customHeight="1">
      <c r="D17" s="215" t="s">
        <v>172</v>
      </c>
      <c r="E17" s="215"/>
      <c r="F17" s="215"/>
      <c r="G17" s="215"/>
      <c r="H17" s="19">
        <f>'入力シート'!E24</f>
        <v>41855</v>
      </c>
      <c r="I17" s="140" t="s">
        <v>173</v>
      </c>
    </row>
    <row r="18" spans="4:9" ht="14.25" customHeight="1">
      <c r="D18" s="215" t="s">
        <v>119</v>
      </c>
      <c r="E18" s="215"/>
      <c r="F18" s="215"/>
      <c r="G18" s="215"/>
      <c r="H18" s="19">
        <f>'入力シート'!E25</f>
        <v>41859</v>
      </c>
      <c r="I18" s="140"/>
    </row>
    <row r="19" spans="4:9" ht="14.25" customHeight="1">
      <c r="D19" s="215" t="s">
        <v>120</v>
      </c>
      <c r="E19" s="215"/>
      <c r="F19" s="215"/>
      <c r="G19" s="215"/>
      <c r="H19" s="20">
        <f>'入力シート'!E26</f>
        <v>41869</v>
      </c>
      <c r="I19" s="141"/>
    </row>
    <row r="20" spans="4:9" ht="14.25" customHeight="1">
      <c r="D20" s="215"/>
      <c r="E20" s="215"/>
      <c r="F20" s="215"/>
      <c r="G20" s="215"/>
      <c r="H20" s="21">
        <f>'入力シート'!E27</f>
        <v>41871</v>
      </c>
      <c r="I20" s="142"/>
    </row>
    <row r="21" spans="4:9" ht="14.25" customHeight="1">
      <c r="D21" s="215" t="s">
        <v>174</v>
      </c>
      <c r="E21" s="215"/>
      <c r="F21" s="215"/>
      <c r="G21" s="215"/>
      <c r="H21" s="22">
        <f>'入力シート'!E28</f>
        <v>41900</v>
      </c>
      <c r="I21" s="143" t="s">
        <v>175</v>
      </c>
    </row>
    <row r="22" ht="14.25" customHeight="1"/>
    <row r="23" spans="2:9" ht="14.25" customHeight="1">
      <c r="B23" s="1" t="s">
        <v>176</v>
      </c>
      <c r="D23" s="216" t="s">
        <v>177</v>
      </c>
      <c r="E23" s="217"/>
      <c r="F23" s="217"/>
      <c r="G23" s="217"/>
      <c r="H23" s="217"/>
      <c r="I23" s="217"/>
    </row>
    <row r="24" spans="4:9" ht="14.25" customHeight="1">
      <c r="D24" s="217"/>
      <c r="E24" s="217"/>
      <c r="F24" s="217"/>
      <c r="G24" s="217"/>
      <c r="H24" s="217"/>
      <c r="I24" s="217"/>
    </row>
    <row r="25" spans="4:9" ht="14.25" customHeight="1">
      <c r="D25" s="217"/>
      <c r="E25" s="217"/>
      <c r="F25" s="217"/>
      <c r="G25" s="217"/>
      <c r="H25" s="217"/>
      <c r="I25" s="217"/>
    </row>
    <row r="26" spans="4:9" ht="14.25" customHeight="1">
      <c r="D26" s="217"/>
      <c r="E26" s="217"/>
      <c r="F26" s="217"/>
      <c r="G26" s="217"/>
      <c r="H26" s="217"/>
      <c r="I26" s="217"/>
    </row>
    <row r="27" spans="4:9" ht="14.25" customHeight="1">
      <c r="D27" s="217"/>
      <c r="E27" s="217"/>
      <c r="F27" s="217"/>
      <c r="G27" s="217"/>
      <c r="H27" s="217"/>
      <c r="I27" s="217"/>
    </row>
    <row r="28" spans="4:9" ht="14.25" customHeight="1">
      <c r="D28" s="217"/>
      <c r="E28" s="217"/>
      <c r="F28" s="217"/>
      <c r="G28" s="217"/>
      <c r="H28" s="217"/>
      <c r="I28" s="217"/>
    </row>
    <row r="29" spans="2:9" ht="14.25" customHeight="1">
      <c r="B29" s="1" t="s">
        <v>178</v>
      </c>
      <c r="D29" s="216" t="s">
        <v>179</v>
      </c>
      <c r="E29" s="217"/>
      <c r="F29" s="217"/>
      <c r="G29" s="217"/>
      <c r="H29" s="217"/>
      <c r="I29" s="217"/>
    </row>
    <row r="30" spans="4:9" ht="14.25" customHeight="1">
      <c r="D30" s="217"/>
      <c r="E30" s="217"/>
      <c r="F30" s="217"/>
      <c r="G30" s="217"/>
      <c r="H30" s="217"/>
      <c r="I30" s="217"/>
    </row>
    <row r="31" spans="1:10" s="15" customFormat="1" ht="14.25" customHeight="1">
      <c r="A31" s="14"/>
      <c r="B31" s="14"/>
      <c r="C31" s="14"/>
      <c r="D31" s="14"/>
      <c r="E31" s="14"/>
      <c r="F31" s="14"/>
      <c r="G31" s="14"/>
      <c r="H31" s="14"/>
      <c r="I31" s="14"/>
      <c r="J31" s="14"/>
    </row>
    <row r="32" spans="1:10" ht="14.25" customHeight="1">
      <c r="A32" s="209" t="s">
        <v>180</v>
      </c>
      <c r="B32" s="209"/>
      <c r="C32" s="209"/>
      <c r="D32" s="209"/>
      <c r="E32" s="209"/>
      <c r="F32" s="209"/>
      <c r="G32" s="209"/>
      <c r="H32" s="209"/>
      <c r="I32" s="209"/>
      <c r="J32" s="209"/>
    </row>
    <row r="33" spans="1:10" ht="14.25" customHeight="1">
      <c r="A33" s="18"/>
      <c r="B33" s="209" t="s">
        <v>181</v>
      </c>
      <c r="C33" s="209"/>
      <c r="D33" s="209"/>
      <c r="E33" s="209"/>
      <c r="F33" s="209"/>
      <c r="G33" s="209"/>
      <c r="H33" s="209"/>
      <c r="I33" s="209"/>
      <c r="J33" s="209"/>
    </row>
    <row r="34" spans="1:10" ht="14.25" customHeight="1">
      <c r="A34" s="18"/>
      <c r="B34" s="137"/>
      <c r="C34" s="137"/>
      <c r="D34" s="137"/>
      <c r="E34" s="137"/>
      <c r="F34" s="137"/>
      <c r="G34" s="137"/>
      <c r="H34" s="137"/>
      <c r="I34" s="137"/>
      <c r="J34" s="137"/>
    </row>
    <row r="35" spans="4:10" s="17" customFormat="1" ht="14.25" customHeight="1">
      <c r="D35" s="218" t="s">
        <v>128</v>
      </c>
      <c r="E35" s="218"/>
      <c r="F35" s="218"/>
      <c r="G35" s="219" t="s">
        <v>127</v>
      </c>
      <c r="H35" s="219"/>
      <c r="I35" s="219"/>
      <c r="J35" s="16"/>
    </row>
    <row r="36" spans="1:10" ht="28.5" customHeight="1">
      <c r="A36" s="13"/>
      <c r="B36" s="13"/>
      <c r="C36" s="13"/>
      <c r="D36" s="220" t="s">
        <v>182</v>
      </c>
      <c r="E36" s="220"/>
      <c r="F36" s="220"/>
      <c r="G36" s="221" t="str">
        <f>IF('入力シート'!C31="適用",'入力シート'!E31,"今回工事ではこの項目を適用しません。")</f>
        <v>今回工事ではこの項目を適用しません。</v>
      </c>
      <c r="H36" s="221"/>
      <c r="I36" s="221"/>
      <c r="J36" s="16"/>
    </row>
    <row r="37" spans="1:10" ht="28.5" customHeight="1">
      <c r="A37" s="13"/>
      <c r="B37" s="13"/>
      <c r="C37" s="13"/>
      <c r="D37" s="220" t="s">
        <v>183</v>
      </c>
      <c r="E37" s="220"/>
      <c r="F37" s="220"/>
      <c r="G37" s="221" t="str">
        <f>IF('入力シート'!C32="適用",'入力シート'!E32,"今回工事ではこの項目を適用しません。")</f>
        <v>今回工事ではこの項目を適用しません。</v>
      </c>
      <c r="H37" s="221"/>
      <c r="I37" s="221"/>
      <c r="J37" s="16"/>
    </row>
    <row r="38" spans="1:10" ht="28.5" customHeight="1">
      <c r="A38" s="13"/>
      <c r="B38" s="13"/>
      <c r="C38" s="13"/>
      <c r="D38" s="220" t="s">
        <v>184</v>
      </c>
      <c r="E38" s="220"/>
      <c r="F38" s="220"/>
      <c r="G38" s="221" t="str">
        <f>IF('入力シート'!C33="適用",'入力シート'!E33,"今回工事ではこの項目を適用しません。")</f>
        <v>今回工事ではこの項目を適用しません。</v>
      </c>
      <c r="H38" s="221"/>
      <c r="I38" s="221"/>
      <c r="J38" s="16"/>
    </row>
    <row r="39" spans="1:10" ht="28.5" customHeight="1">
      <c r="A39" s="13"/>
      <c r="B39" s="13"/>
      <c r="C39" s="13"/>
      <c r="D39" s="220" t="s">
        <v>185</v>
      </c>
      <c r="E39" s="220"/>
      <c r="F39" s="220"/>
      <c r="G39" s="221" t="str">
        <f>IF('入力シート'!C34="適用",'入力シート'!E34,"今回工事ではこの項目を適用しません。")</f>
        <v>敷地条件を考慮した環境配慮および安全管理について</v>
      </c>
      <c r="H39" s="221"/>
      <c r="I39" s="221"/>
      <c r="J39" s="16"/>
    </row>
    <row r="40" spans="1:10" ht="28.5" customHeight="1">
      <c r="A40" s="13"/>
      <c r="B40" s="13"/>
      <c r="C40" s="13"/>
      <c r="D40" s="220" t="s">
        <v>186</v>
      </c>
      <c r="E40" s="220"/>
      <c r="F40" s="220"/>
      <c r="G40" s="221" t="str">
        <f>IF('入力シート'!C35="適用",'入力シート'!E35,"今回工事ではこの項目を適用しません。")</f>
        <v>今回工事ではこの項目を適用しません。</v>
      </c>
      <c r="H40" s="221"/>
      <c r="I40" s="221"/>
      <c r="J40" s="16"/>
    </row>
    <row r="41" spans="1:10" ht="28.5" customHeight="1">
      <c r="A41" s="13"/>
      <c r="B41" s="13"/>
      <c r="C41" s="13"/>
      <c r="D41" s="220" t="s">
        <v>187</v>
      </c>
      <c r="E41" s="220"/>
      <c r="F41" s="220"/>
      <c r="G41" s="221" t="str">
        <f>IF('入力シート'!C36="適用",'入力シート'!E36,"今回工事ではこの項目を適用しません。")</f>
        <v>今回工事ではこの項目を適用しません。</v>
      </c>
      <c r="H41" s="221"/>
      <c r="I41" s="221"/>
      <c r="J41" s="16"/>
    </row>
    <row r="42" spans="1:10" ht="28.5" customHeight="1">
      <c r="A42" s="13"/>
      <c r="B42" s="13"/>
      <c r="C42" s="13"/>
      <c r="D42" s="220" t="s">
        <v>188</v>
      </c>
      <c r="E42" s="220"/>
      <c r="F42" s="220"/>
      <c r="G42" s="221" t="str">
        <f>IF('入力シート'!C37="適用",'入力シート'!E37,"今回工事ではこの項目を適用しません。")</f>
        <v>今回工事ではこの項目を適用しません。</v>
      </c>
      <c r="H42" s="221"/>
      <c r="I42" s="221"/>
      <c r="J42" s="16"/>
    </row>
    <row r="43" spans="1:10" ht="28.5" customHeight="1">
      <c r="A43" s="13"/>
      <c r="B43" s="13"/>
      <c r="C43" s="13"/>
      <c r="D43" s="220" t="s">
        <v>292</v>
      </c>
      <c r="E43" s="220"/>
      <c r="F43" s="220"/>
      <c r="G43" s="221" t="str">
        <f>IF('入力シート'!C38="適用",'入力シート'!E38,"今回工事ではこの項目を適用しません。")</f>
        <v>建築</v>
      </c>
      <c r="H43" s="221"/>
      <c r="I43" s="221"/>
      <c r="J43" s="16"/>
    </row>
    <row r="44" spans="1:10" ht="28.5" customHeight="1">
      <c r="A44" s="13"/>
      <c r="B44" s="13"/>
      <c r="C44" s="13"/>
      <c r="D44" s="220" t="s">
        <v>189</v>
      </c>
      <c r="E44" s="220"/>
      <c r="F44" s="220"/>
      <c r="G44" s="221" t="str">
        <f>IF('入力シート'!C39="適用",'入力シート'!E39,"今回工事ではこの項目を適用しません。")</f>
        <v>今回工事ではこの項目を適用しません。</v>
      </c>
      <c r="H44" s="221"/>
      <c r="I44" s="221"/>
      <c r="J44" s="16"/>
    </row>
    <row r="45" spans="1:10" ht="28.5" customHeight="1">
      <c r="A45" s="13"/>
      <c r="B45" s="13"/>
      <c r="C45" s="13"/>
      <c r="D45" s="220" t="s">
        <v>190</v>
      </c>
      <c r="E45" s="220"/>
      <c r="F45" s="220"/>
      <c r="G45" s="221" t="str">
        <f>IF('入力シート'!C40="適用",'入力シート'!E40,"今回工事ではこの項目を適用しません。")</f>
        <v>今回工事ではこの項目を適用しません。</v>
      </c>
      <c r="H45" s="221"/>
      <c r="I45" s="221"/>
      <c r="J45" s="16"/>
    </row>
    <row r="46" spans="1:10" ht="28.5" customHeight="1">
      <c r="A46" s="13"/>
      <c r="B46" s="13"/>
      <c r="C46" s="13"/>
      <c r="D46" s="220" t="s">
        <v>191</v>
      </c>
      <c r="E46" s="220"/>
      <c r="F46" s="220"/>
      <c r="G46" s="221" t="str">
        <f>IF('入力シート'!C42="適用",'入力シート'!E42,"今回工事ではこの項目を適用しません。")</f>
        <v>建築</v>
      </c>
      <c r="H46" s="221"/>
      <c r="I46" s="221"/>
      <c r="J46" s="16"/>
    </row>
    <row r="47" spans="1:10" ht="28.5" customHeight="1">
      <c r="A47" s="13"/>
      <c r="B47" s="13"/>
      <c r="C47" s="13"/>
      <c r="D47" s="222" t="s">
        <v>314</v>
      </c>
      <c r="E47" s="222"/>
      <c r="F47" s="222"/>
      <c r="G47" s="221" t="str">
        <f>IF('入力シート'!C45="適用",'入力シート'!E45,"今回工事ではこの項目を適用しません。")</f>
        <v>今回工事ではこの項目を適用しません。</v>
      </c>
      <c r="H47" s="221"/>
      <c r="I47" s="221"/>
      <c r="J47" s="16"/>
    </row>
    <row r="48" spans="1:10" ht="15" customHeight="1">
      <c r="A48" s="13"/>
      <c r="B48" s="13"/>
      <c r="C48" s="13"/>
      <c r="D48" s="144" t="s">
        <v>192</v>
      </c>
      <c r="E48" s="223" t="s">
        <v>193</v>
      </c>
      <c r="F48" s="223"/>
      <c r="G48" s="223"/>
      <c r="H48" s="223"/>
      <c r="I48" s="223"/>
      <c r="J48" s="16"/>
    </row>
    <row r="49" spans="1:10" ht="15" customHeight="1">
      <c r="A49" s="13"/>
      <c r="B49" s="13"/>
      <c r="C49" s="13"/>
      <c r="D49" s="144"/>
      <c r="E49" s="224"/>
      <c r="F49" s="224"/>
      <c r="G49" s="224"/>
      <c r="H49" s="224"/>
      <c r="I49" s="224"/>
      <c r="J49" s="16"/>
    </row>
    <row r="50" spans="1:10" ht="15" customHeight="1">
      <c r="A50" s="13"/>
      <c r="B50" s="13"/>
      <c r="C50" s="13"/>
      <c r="E50" s="224"/>
      <c r="F50" s="224"/>
      <c r="G50" s="224"/>
      <c r="H50" s="224"/>
      <c r="I50" s="224"/>
      <c r="J50" s="16"/>
    </row>
    <row r="51" spans="1:10" ht="15" customHeight="1">
      <c r="A51" s="13"/>
      <c r="B51" s="13"/>
      <c r="C51" s="13"/>
      <c r="D51" s="144" t="s">
        <v>194</v>
      </c>
      <c r="E51" s="225" t="s">
        <v>195</v>
      </c>
      <c r="F51" s="225"/>
      <c r="G51" s="225"/>
      <c r="H51" s="225"/>
      <c r="I51" s="225"/>
      <c r="J51" s="16"/>
    </row>
    <row r="52" spans="1:10" ht="15" customHeight="1">
      <c r="A52" s="13"/>
      <c r="B52" s="13"/>
      <c r="C52" s="13"/>
      <c r="D52" s="144"/>
      <c r="E52" s="225"/>
      <c r="F52" s="225"/>
      <c r="G52" s="225"/>
      <c r="H52" s="225"/>
      <c r="I52" s="225"/>
      <c r="J52" s="16"/>
    </row>
    <row r="53" spans="1:10" ht="14.25" customHeight="1">
      <c r="A53" s="12"/>
      <c r="B53" s="12"/>
      <c r="C53" s="12"/>
      <c r="D53" s="12"/>
      <c r="E53" s="12"/>
      <c r="F53" s="145"/>
      <c r="G53" s="145"/>
      <c r="H53" s="145"/>
      <c r="I53" s="145"/>
      <c r="J53" s="12"/>
    </row>
    <row r="54" spans="1:10" ht="14.25" customHeight="1">
      <c r="A54" s="209" t="s">
        <v>196</v>
      </c>
      <c r="B54" s="209"/>
      <c r="C54" s="209"/>
      <c r="D54" s="209"/>
      <c r="E54" s="209"/>
      <c r="F54" s="209"/>
      <c r="G54" s="209"/>
      <c r="H54" s="209"/>
      <c r="I54" s="209"/>
      <c r="J54" s="209"/>
    </row>
    <row r="55" spans="1:10" ht="14.25" customHeight="1">
      <c r="A55" s="13"/>
      <c r="B55" s="146" t="s">
        <v>197</v>
      </c>
      <c r="C55" s="209" t="s">
        <v>198</v>
      </c>
      <c r="D55" s="209"/>
      <c r="E55" s="209"/>
      <c r="F55" s="209"/>
      <c r="G55" s="209"/>
      <c r="H55" s="209"/>
      <c r="I55" s="209"/>
      <c r="J55" s="209"/>
    </row>
    <row r="56" spans="1:10" ht="14.25" customHeight="1">
      <c r="A56" s="13"/>
      <c r="B56" s="2"/>
      <c r="C56" s="13"/>
      <c r="D56" s="209" t="s">
        <v>199</v>
      </c>
      <c r="E56" s="209"/>
      <c r="F56" s="209"/>
      <c r="G56" s="209"/>
      <c r="H56" s="209"/>
      <c r="I56" s="209"/>
      <c r="J56" s="209"/>
    </row>
    <row r="57" spans="1:10" ht="14.25" customHeight="1">
      <c r="A57" s="13"/>
      <c r="B57" s="146" t="s">
        <v>165</v>
      </c>
      <c r="C57" s="209" t="s">
        <v>327</v>
      </c>
      <c r="D57" s="209"/>
      <c r="E57" s="209"/>
      <c r="F57" s="209"/>
      <c r="G57" s="209"/>
      <c r="H57" s="209"/>
      <c r="I57" s="209"/>
      <c r="J57" s="209"/>
    </row>
    <row r="58" spans="1:10" ht="14.25" customHeight="1">
      <c r="A58" s="137"/>
      <c r="B58" s="2"/>
      <c r="C58" s="209" t="s">
        <v>200</v>
      </c>
      <c r="D58" s="209"/>
      <c r="E58" s="209"/>
      <c r="F58" s="209"/>
      <c r="G58" s="209"/>
      <c r="H58" s="209"/>
      <c r="I58" s="209"/>
      <c r="J58" s="209"/>
    </row>
    <row r="59" spans="1:10" ht="14.25" customHeight="1">
      <c r="A59" s="137"/>
      <c r="B59" s="2"/>
      <c r="C59" s="209"/>
      <c r="D59" s="209"/>
      <c r="E59" s="209"/>
      <c r="F59" s="209"/>
      <c r="G59" s="209"/>
      <c r="H59" s="209"/>
      <c r="I59" s="209"/>
      <c r="J59" s="209"/>
    </row>
    <row r="60" spans="1:10" ht="14.25" customHeight="1">
      <c r="A60" s="137"/>
      <c r="B60" s="2"/>
      <c r="C60" s="209"/>
      <c r="D60" s="209"/>
      <c r="E60" s="209"/>
      <c r="F60" s="209"/>
      <c r="G60" s="209"/>
      <c r="H60" s="209"/>
      <c r="I60" s="209"/>
      <c r="J60" s="209"/>
    </row>
    <row r="61" spans="1:10" ht="14.25" customHeight="1">
      <c r="A61" s="137"/>
      <c r="B61" s="147"/>
      <c r="C61" s="209"/>
      <c r="D61" s="209"/>
      <c r="E61" s="209"/>
      <c r="F61" s="209"/>
      <c r="G61" s="209"/>
      <c r="H61" s="209"/>
      <c r="I61" s="209"/>
      <c r="J61" s="209"/>
    </row>
    <row r="62" spans="1:10" ht="14.25" customHeight="1">
      <c r="A62" s="13"/>
      <c r="B62" s="146" t="s">
        <v>201</v>
      </c>
      <c r="C62" s="209" t="s">
        <v>328</v>
      </c>
      <c r="D62" s="209"/>
      <c r="E62" s="209"/>
      <c r="F62" s="209"/>
      <c r="G62" s="209"/>
      <c r="H62" s="209"/>
      <c r="I62" s="209"/>
      <c r="J62" s="209"/>
    </row>
    <row r="63" spans="1:10" ht="14.25" customHeight="1">
      <c r="A63" s="137"/>
      <c r="B63" s="2"/>
      <c r="C63" s="137"/>
      <c r="D63" s="209" t="s">
        <v>202</v>
      </c>
      <c r="E63" s="209"/>
      <c r="F63" s="209"/>
      <c r="G63" s="209"/>
      <c r="H63" s="209"/>
      <c r="I63" s="209"/>
      <c r="J63" s="209"/>
    </row>
    <row r="64" spans="1:10" ht="14.25" customHeight="1">
      <c r="A64" s="137"/>
      <c r="B64" s="2"/>
      <c r="C64" s="137"/>
      <c r="D64" s="209"/>
      <c r="E64" s="209"/>
      <c r="F64" s="209"/>
      <c r="G64" s="209"/>
      <c r="H64" s="209"/>
      <c r="I64" s="209"/>
      <c r="J64" s="209"/>
    </row>
    <row r="65" spans="1:10" ht="14.25" customHeight="1">
      <c r="A65" s="137"/>
      <c r="B65" s="147"/>
      <c r="C65" s="137"/>
      <c r="D65" s="209"/>
      <c r="E65" s="209"/>
      <c r="F65" s="209"/>
      <c r="G65" s="209"/>
      <c r="H65" s="209"/>
      <c r="I65" s="209"/>
      <c r="J65" s="209"/>
    </row>
    <row r="66" spans="1:10" ht="14.25" customHeight="1">
      <c r="A66" s="13"/>
      <c r="B66" s="146" t="s">
        <v>203</v>
      </c>
      <c r="C66" s="209" t="s">
        <v>329</v>
      </c>
      <c r="D66" s="209"/>
      <c r="E66" s="209"/>
      <c r="F66" s="209"/>
      <c r="G66" s="209"/>
      <c r="H66" s="209"/>
      <c r="I66" s="209"/>
      <c r="J66" s="209"/>
    </row>
    <row r="67" spans="1:10" ht="14.25" customHeight="1">
      <c r="A67" s="137"/>
      <c r="B67" s="2"/>
      <c r="C67" s="216" t="s">
        <v>204</v>
      </c>
      <c r="D67" s="216"/>
      <c r="E67" s="216"/>
      <c r="F67" s="216"/>
      <c r="G67" s="216"/>
      <c r="H67" s="216"/>
      <c r="I67" s="216"/>
      <c r="J67" s="216"/>
    </row>
    <row r="68" spans="1:10" ht="14.25" customHeight="1">
      <c r="A68" s="137"/>
      <c r="B68" s="147"/>
      <c r="C68" s="216"/>
      <c r="D68" s="216"/>
      <c r="E68" s="216"/>
      <c r="F68" s="216"/>
      <c r="G68" s="216"/>
      <c r="H68" s="216"/>
      <c r="I68" s="216"/>
      <c r="J68" s="216"/>
    </row>
    <row r="69" spans="1:10" ht="14.25" customHeight="1">
      <c r="A69" s="137"/>
      <c r="B69" s="147"/>
      <c r="C69" s="216"/>
      <c r="D69" s="216"/>
      <c r="E69" s="216"/>
      <c r="F69" s="216"/>
      <c r="G69" s="216"/>
      <c r="H69" s="216"/>
      <c r="I69" s="216"/>
      <c r="J69" s="216"/>
    </row>
    <row r="70" spans="1:10" ht="14.25" customHeight="1">
      <c r="A70" s="137"/>
      <c r="B70" s="147"/>
      <c r="C70" s="216"/>
      <c r="D70" s="216"/>
      <c r="E70" s="216"/>
      <c r="F70" s="216"/>
      <c r="G70" s="216"/>
      <c r="H70" s="216"/>
      <c r="I70" s="216"/>
      <c r="J70" s="216"/>
    </row>
    <row r="71" spans="1:10" ht="14.25" customHeight="1">
      <c r="A71" s="13"/>
      <c r="B71" s="146" t="s">
        <v>205</v>
      </c>
      <c r="C71" s="209" t="s">
        <v>330</v>
      </c>
      <c r="D71" s="209"/>
      <c r="E71" s="209"/>
      <c r="F71" s="209"/>
      <c r="G71" s="209"/>
      <c r="H71" s="209"/>
      <c r="I71" s="209"/>
      <c r="J71" s="209"/>
    </row>
    <row r="72" spans="1:10" ht="14.25" customHeight="1">
      <c r="A72" s="137"/>
      <c r="B72" s="2"/>
      <c r="C72" s="137" t="s">
        <v>206</v>
      </c>
      <c r="D72" s="209" t="s">
        <v>207</v>
      </c>
      <c r="E72" s="209"/>
      <c r="F72" s="209"/>
      <c r="G72" s="209"/>
      <c r="H72" s="209"/>
      <c r="I72" s="209"/>
      <c r="J72" s="209"/>
    </row>
    <row r="73" spans="1:10" ht="14.25" customHeight="1">
      <c r="A73" s="137"/>
      <c r="C73" s="137" t="s">
        <v>208</v>
      </c>
      <c r="D73" s="209" t="s">
        <v>322</v>
      </c>
      <c r="E73" s="209"/>
      <c r="F73" s="209"/>
      <c r="G73" s="209"/>
      <c r="H73" s="209"/>
      <c r="I73" s="209"/>
      <c r="J73" s="209"/>
    </row>
    <row r="74" spans="1:10" ht="14.25" customHeight="1">
      <c r="A74" s="13"/>
      <c r="B74" s="13"/>
      <c r="C74" s="13"/>
      <c r="D74" s="13"/>
      <c r="E74" s="13"/>
      <c r="F74" s="14"/>
      <c r="G74" s="14"/>
      <c r="H74" s="14"/>
      <c r="I74" s="14"/>
      <c r="J74" s="13"/>
    </row>
    <row r="75" spans="1:10" ht="14.25" customHeight="1">
      <c r="A75" s="209" t="s">
        <v>209</v>
      </c>
      <c r="B75" s="209"/>
      <c r="C75" s="209"/>
      <c r="D75" s="209"/>
      <c r="E75" s="209"/>
      <c r="F75" s="209"/>
      <c r="G75" s="209"/>
      <c r="H75" s="209"/>
      <c r="I75" s="209"/>
      <c r="J75" s="209"/>
    </row>
    <row r="76" spans="1:10" ht="14.25" customHeight="1">
      <c r="A76" s="137"/>
      <c r="B76" s="209" t="s">
        <v>210</v>
      </c>
      <c r="C76" s="209"/>
      <c r="D76" s="209"/>
      <c r="E76" s="209"/>
      <c r="F76" s="209"/>
      <c r="G76" s="209"/>
      <c r="H76" s="209"/>
      <c r="I76" s="209"/>
      <c r="J76" s="209"/>
    </row>
    <row r="77" spans="1:10" ht="14.25" customHeight="1">
      <c r="A77" s="13"/>
      <c r="B77" s="13"/>
      <c r="C77" s="13"/>
      <c r="D77" s="13"/>
      <c r="E77" s="13"/>
      <c r="F77" s="14"/>
      <c r="G77" s="14"/>
      <c r="H77" s="14"/>
      <c r="I77" s="14"/>
      <c r="J77" s="13"/>
    </row>
    <row r="78" spans="1:10" ht="14.25" customHeight="1">
      <c r="A78" s="209" t="s">
        <v>211</v>
      </c>
      <c r="B78" s="209"/>
      <c r="C78" s="209"/>
      <c r="D78" s="209"/>
      <c r="E78" s="209"/>
      <c r="F78" s="209"/>
      <c r="G78" s="209"/>
      <c r="H78" s="209"/>
      <c r="I78" s="209"/>
      <c r="J78" s="209"/>
    </row>
    <row r="79" spans="1:10" ht="14.25" customHeight="1">
      <c r="A79" s="18"/>
      <c r="B79" s="209" t="s">
        <v>212</v>
      </c>
      <c r="C79" s="209"/>
      <c r="D79" s="209"/>
      <c r="E79" s="209"/>
      <c r="F79" s="209"/>
      <c r="G79" s="209"/>
      <c r="H79" s="209"/>
      <c r="I79" s="209"/>
      <c r="J79" s="209"/>
    </row>
    <row r="80" spans="1:10" ht="14.25" customHeight="1">
      <c r="A80" s="18"/>
      <c r="B80" s="209"/>
      <c r="C80" s="209"/>
      <c r="D80" s="209"/>
      <c r="E80" s="209"/>
      <c r="F80" s="209"/>
      <c r="G80" s="209"/>
      <c r="H80" s="209"/>
      <c r="I80" s="209"/>
      <c r="J80" s="209"/>
    </row>
    <row r="81" spans="1:10" ht="14.25" customHeight="1">
      <c r="A81" s="18"/>
      <c r="B81" s="146" t="s">
        <v>197</v>
      </c>
      <c r="C81" s="209" t="s">
        <v>213</v>
      </c>
      <c r="D81" s="209"/>
      <c r="E81" s="209"/>
      <c r="F81" s="209"/>
      <c r="G81" s="209"/>
      <c r="H81" s="209"/>
      <c r="I81" s="209"/>
      <c r="J81" s="209"/>
    </row>
    <row r="82" spans="1:10" ht="14.25" customHeight="1">
      <c r="A82" s="18"/>
      <c r="B82" s="146" t="s">
        <v>165</v>
      </c>
      <c r="C82" s="209" t="s">
        <v>214</v>
      </c>
      <c r="D82" s="209"/>
      <c r="E82" s="209"/>
      <c r="F82" s="209"/>
      <c r="G82" s="209"/>
      <c r="H82" s="209"/>
      <c r="I82" s="209"/>
      <c r="J82" s="209"/>
    </row>
    <row r="83" spans="1:10" ht="14.25" customHeight="1">
      <c r="A83" s="18"/>
      <c r="B83" s="146" t="s">
        <v>201</v>
      </c>
      <c r="C83" s="209" t="s">
        <v>215</v>
      </c>
      <c r="D83" s="209"/>
      <c r="E83" s="209"/>
      <c r="F83" s="209"/>
      <c r="G83" s="209"/>
      <c r="H83" s="209"/>
      <c r="I83" s="209"/>
      <c r="J83" s="209"/>
    </row>
    <row r="84" spans="1:10" ht="14.25" customHeight="1">
      <c r="A84" s="18"/>
      <c r="B84" s="146" t="s">
        <v>203</v>
      </c>
      <c r="C84" s="209" t="s">
        <v>216</v>
      </c>
      <c r="D84" s="209"/>
      <c r="E84" s="209"/>
      <c r="F84" s="209"/>
      <c r="G84" s="209"/>
      <c r="H84" s="209"/>
      <c r="I84" s="209"/>
      <c r="J84" s="209"/>
    </row>
    <row r="85" spans="1:10" ht="14.25" customHeight="1">
      <c r="A85" s="18"/>
      <c r="B85" s="146" t="s">
        <v>205</v>
      </c>
      <c r="C85" s="209" t="s">
        <v>217</v>
      </c>
      <c r="D85" s="209"/>
      <c r="E85" s="209"/>
      <c r="F85" s="209"/>
      <c r="G85" s="209"/>
      <c r="H85" s="209"/>
      <c r="I85" s="209"/>
      <c r="J85" s="209"/>
    </row>
    <row r="86" spans="1:10" ht="14.25" customHeight="1">
      <c r="A86" s="18"/>
      <c r="B86" s="146" t="s">
        <v>218</v>
      </c>
      <c r="C86" s="209" t="s">
        <v>219</v>
      </c>
      <c r="D86" s="209"/>
      <c r="E86" s="209"/>
      <c r="F86" s="209"/>
      <c r="G86" s="209"/>
      <c r="H86" s="209"/>
      <c r="I86" s="209"/>
      <c r="J86" s="209"/>
    </row>
    <row r="87" spans="1:10" ht="14.25" customHeight="1">
      <c r="A87" s="18"/>
      <c r="B87" s="146" t="s">
        <v>324</v>
      </c>
      <c r="C87" s="209" t="s">
        <v>337</v>
      </c>
      <c r="D87" s="209"/>
      <c r="E87" s="209"/>
      <c r="F87" s="209"/>
      <c r="G87" s="209"/>
      <c r="H87" s="209"/>
      <c r="I87" s="209"/>
      <c r="J87" s="209"/>
    </row>
    <row r="88" spans="1:10" ht="14.25" customHeight="1">
      <c r="A88" s="18"/>
      <c r="B88" s="18"/>
      <c r="C88" s="18"/>
      <c r="D88" s="18"/>
      <c r="E88" s="18"/>
      <c r="F88" s="134"/>
      <c r="G88" s="134"/>
      <c r="H88" s="134"/>
      <c r="I88" s="134"/>
      <c r="J88" s="18"/>
    </row>
    <row r="89" spans="1:10" ht="14.25" customHeight="1">
      <c r="A89" s="209" t="s">
        <v>220</v>
      </c>
      <c r="B89" s="209"/>
      <c r="C89" s="209"/>
      <c r="D89" s="209"/>
      <c r="E89" s="209"/>
      <c r="F89" s="209"/>
      <c r="G89" s="209"/>
      <c r="H89" s="209"/>
      <c r="I89" s="209"/>
      <c r="J89" s="209"/>
    </row>
    <row r="90" spans="1:10" ht="14.25" customHeight="1">
      <c r="A90" s="137"/>
      <c r="B90" s="146" t="s">
        <v>197</v>
      </c>
      <c r="C90" s="209" t="s">
        <v>331</v>
      </c>
      <c r="D90" s="209"/>
      <c r="E90" s="209"/>
      <c r="F90" s="209"/>
      <c r="G90" s="209"/>
      <c r="H90" s="209"/>
      <c r="I90" s="209"/>
      <c r="J90" s="209"/>
    </row>
    <row r="91" spans="3:10" ht="14.25" customHeight="1">
      <c r="C91" s="147" t="s">
        <v>206</v>
      </c>
      <c r="D91" s="209" t="s">
        <v>221</v>
      </c>
      <c r="E91" s="209"/>
      <c r="F91" s="209"/>
      <c r="G91" s="209"/>
      <c r="H91" s="209"/>
      <c r="I91" s="209"/>
      <c r="J91" s="209"/>
    </row>
    <row r="92" spans="3:10" ht="14.25" customHeight="1">
      <c r="C92" s="18"/>
      <c r="D92" s="209"/>
      <c r="E92" s="209"/>
      <c r="F92" s="209"/>
      <c r="G92" s="209"/>
      <c r="H92" s="209"/>
      <c r="I92" s="209"/>
      <c r="J92" s="209"/>
    </row>
    <row r="93" spans="3:10" ht="14.25" customHeight="1">
      <c r="C93" s="147" t="s">
        <v>208</v>
      </c>
      <c r="D93" s="209" t="s">
        <v>222</v>
      </c>
      <c r="E93" s="209"/>
      <c r="F93" s="209"/>
      <c r="G93" s="209"/>
      <c r="H93" s="209"/>
      <c r="I93" s="209"/>
      <c r="J93" s="209"/>
    </row>
    <row r="94" spans="3:10" ht="14.25" customHeight="1">
      <c r="C94" s="147" t="s">
        <v>223</v>
      </c>
      <c r="D94" s="209" t="s">
        <v>224</v>
      </c>
      <c r="E94" s="209"/>
      <c r="F94" s="209"/>
      <c r="G94" s="209"/>
      <c r="H94" s="209"/>
      <c r="I94" s="209"/>
      <c r="J94" s="209"/>
    </row>
    <row r="95" spans="3:10" ht="14.25" customHeight="1">
      <c r="C95" s="147"/>
      <c r="D95" s="209"/>
      <c r="E95" s="209"/>
      <c r="F95" s="209"/>
      <c r="G95" s="209"/>
      <c r="H95" s="209"/>
      <c r="I95" s="209"/>
      <c r="J95" s="209"/>
    </row>
    <row r="96" spans="3:10" ht="14.25" customHeight="1">
      <c r="C96" s="147" t="s">
        <v>225</v>
      </c>
      <c r="D96" s="209" t="s">
        <v>226</v>
      </c>
      <c r="E96" s="209"/>
      <c r="F96" s="209"/>
      <c r="G96" s="209"/>
      <c r="H96" s="209"/>
      <c r="I96" s="209"/>
      <c r="J96" s="209"/>
    </row>
    <row r="97" spans="3:10" ht="14.25" customHeight="1">
      <c r="C97" s="147"/>
      <c r="D97" s="209"/>
      <c r="E97" s="209"/>
      <c r="F97" s="209"/>
      <c r="G97" s="209"/>
      <c r="H97" s="209"/>
      <c r="I97" s="209"/>
      <c r="J97" s="209"/>
    </row>
    <row r="98" spans="3:10" ht="14.25" customHeight="1">
      <c r="C98" s="147"/>
      <c r="D98" s="209" t="s">
        <v>227</v>
      </c>
      <c r="E98" s="209"/>
      <c r="F98" s="209"/>
      <c r="G98" s="209"/>
      <c r="H98" s="209"/>
      <c r="I98" s="209"/>
      <c r="J98" s="209"/>
    </row>
    <row r="99" spans="3:10" ht="14.25" customHeight="1">
      <c r="C99" s="147" t="s">
        <v>228</v>
      </c>
      <c r="D99" s="216" t="s">
        <v>229</v>
      </c>
      <c r="E99" s="216"/>
      <c r="F99" s="216"/>
      <c r="G99" s="216"/>
      <c r="H99" s="216"/>
      <c r="I99" s="216"/>
      <c r="J99" s="216"/>
    </row>
    <row r="100" spans="3:10" ht="14.25" customHeight="1">
      <c r="C100" s="147"/>
      <c r="D100" s="216"/>
      <c r="E100" s="216"/>
      <c r="F100" s="216"/>
      <c r="G100" s="216"/>
      <c r="H100" s="216"/>
      <c r="I100" s="216"/>
      <c r="J100" s="216"/>
    </row>
    <row r="101" spans="3:10" ht="14.25" customHeight="1">
      <c r="C101" s="147" t="s">
        <v>230</v>
      </c>
      <c r="D101" s="209" t="s">
        <v>231</v>
      </c>
      <c r="E101" s="209"/>
      <c r="F101" s="209"/>
      <c r="G101" s="209"/>
      <c r="H101" s="209"/>
      <c r="I101" s="209"/>
      <c r="J101" s="209"/>
    </row>
    <row r="102" spans="3:10" ht="14.25" customHeight="1">
      <c r="C102" s="147" t="s">
        <v>232</v>
      </c>
      <c r="D102" s="209" t="s">
        <v>233</v>
      </c>
      <c r="E102" s="209"/>
      <c r="F102" s="209"/>
      <c r="G102" s="209"/>
      <c r="H102" s="209"/>
      <c r="I102" s="209"/>
      <c r="J102" s="209"/>
    </row>
    <row r="103" spans="4:10" ht="14.25" customHeight="1">
      <c r="D103" s="209"/>
      <c r="E103" s="209"/>
      <c r="F103" s="209"/>
      <c r="G103" s="209"/>
      <c r="H103" s="209"/>
      <c r="I103" s="209"/>
      <c r="J103" s="209"/>
    </row>
    <row r="104" spans="3:10" ht="14.25" customHeight="1">
      <c r="C104" s="147" t="s">
        <v>234</v>
      </c>
      <c r="D104" s="209" t="s">
        <v>235</v>
      </c>
      <c r="E104" s="209"/>
      <c r="F104" s="209"/>
      <c r="G104" s="209"/>
      <c r="H104" s="209"/>
      <c r="I104" s="209"/>
      <c r="J104" s="209"/>
    </row>
    <row r="105" spans="3:10" ht="14.25" customHeight="1">
      <c r="C105" s="147"/>
      <c r="D105" s="209"/>
      <c r="E105" s="209"/>
      <c r="F105" s="209"/>
      <c r="G105" s="209"/>
      <c r="H105" s="209"/>
      <c r="I105" s="209"/>
      <c r="J105" s="209"/>
    </row>
    <row r="106" spans="3:10" ht="14.25" customHeight="1">
      <c r="C106" s="147" t="s">
        <v>236</v>
      </c>
      <c r="D106" s="209" t="s">
        <v>237</v>
      </c>
      <c r="E106" s="209"/>
      <c r="F106" s="209"/>
      <c r="G106" s="209"/>
      <c r="H106" s="209"/>
      <c r="I106" s="209"/>
      <c r="J106" s="209"/>
    </row>
    <row r="107" spans="1:10" ht="14.25" customHeight="1">
      <c r="A107" s="137"/>
      <c r="B107" s="146" t="s">
        <v>238</v>
      </c>
      <c r="C107" s="209" t="s">
        <v>332</v>
      </c>
      <c r="D107" s="209"/>
      <c r="E107" s="209"/>
      <c r="F107" s="209"/>
      <c r="G107" s="209"/>
      <c r="H107" s="209"/>
      <c r="I107" s="209"/>
      <c r="J107" s="209"/>
    </row>
    <row r="108" spans="1:10" ht="14.25" customHeight="1">
      <c r="A108" s="147"/>
      <c r="B108" s="147"/>
      <c r="C108" s="209" t="s">
        <v>239</v>
      </c>
      <c r="D108" s="209"/>
      <c r="E108" s="209"/>
      <c r="F108" s="209"/>
      <c r="G108" s="209"/>
      <c r="H108" s="209"/>
      <c r="I108" s="209"/>
      <c r="J108" s="209"/>
    </row>
    <row r="109" spans="1:10" ht="14.25" customHeight="1">
      <c r="A109" s="147"/>
      <c r="B109" s="147"/>
      <c r="C109" s="209" t="s">
        <v>240</v>
      </c>
      <c r="D109" s="209"/>
      <c r="E109" s="209"/>
      <c r="F109" s="209"/>
      <c r="G109" s="209"/>
      <c r="H109" s="209"/>
      <c r="I109" s="209"/>
      <c r="J109" s="209"/>
    </row>
    <row r="110" spans="1:10" ht="14.25" customHeight="1">
      <c r="A110" s="147"/>
      <c r="B110" s="147"/>
      <c r="C110" s="209" t="s">
        <v>241</v>
      </c>
      <c r="D110" s="209"/>
      <c r="E110" s="209"/>
      <c r="F110" s="209"/>
      <c r="G110" s="209"/>
      <c r="H110" s="209"/>
      <c r="I110" s="209"/>
      <c r="J110" s="209"/>
    </row>
    <row r="111" spans="3:10" ht="14.25" customHeight="1">
      <c r="C111" s="147" t="s">
        <v>206</v>
      </c>
      <c r="D111" s="209" t="s">
        <v>242</v>
      </c>
      <c r="E111" s="209"/>
      <c r="F111" s="209"/>
      <c r="G111" s="209"/>
      <c r="H111" s="209"/>
      <c r="I111" s="209"/>
      <c r="J111" s="209"/>
    </row>
    <row r="112" spans="3:10" ht="14.25" customHeight="1">
      <c r="C112" s="147" t="s">
        <v>208</v>
      </c>
      <c r="D112" s="209" t="s">
        <v>243</v>
      </c>
      <c r="E112" s="209"/>
      <c r="F112" s="209"/>
      <c r="G112" s="209"/>
      <c r="H112" s="209"/>
      <c r="I112" s="209"/>
      <c r="J112" s="209"/>
    </row>
    <row r="113" spans="3:10" ht="14.25" customHeight="1">
      <c r="C113" s="147" t="s">
        <v>223</v>
      </c>
      <c r="D113" s="209" t="s">
        <v>244</v>
      </c>
      <c r="E113" s="209"/>
      <c r="F113" s="209"/>
      <c r="G113" s="209"/>
      <c r="H113" s="209"/>
      <c r="I113" s="209"/>
      <c r="J113" s="209"/>
    </row>
    <row r="114" spans="1:10" ht="14.25" customHeight="1">
      <c r="A114" s="147"/>
      <c r="B114" s="147"/>
      <c r="C114" s="147"/>
      <c r="D114" s="137"/>
      <c r="E114" s="137"/>
      <c r="F114" s="148"/>
      <c r="G114" s="148"/>
      <c r="H114" s="148"/>
      <c r="I114" s="148"/>
      <c r="J114" s="137"/>
    </row>
    <row r="115" spans="1:10" ht="14.25" customHeight="1">
      <c r="A115" s="209" t="s">
        <v>245</v>
      </c>
      <c r="B115" s="209"/>
      <c r="C115" s="209"/>
      <c r="D115" s="209"/>
      <c r="E115" s="209"/>
      <c r="F115" s="209"/>
      <c r="G115" s="209"/>
      <c r="H115" s="209"/>
      <c r="I115" s="209"/>
      <c r="J115" s="209"/>
    </row>
    <row r="116" spans="2:10" ht="14.25" customHeight="1">
      <c r="B116" s="146" t="s">
        <v>197</v>
      </c>
      <c r="C116" s="216" t="s">
        <v>246</v>
      </c>
      <c r="D116" s="216"/>
      <c r="E116" s="216"/>
      <c r="F116" s="216"/>
      <c r="G116" s="216"/>
      <c r="H116" s="216"/>
      <c r="I116" s="216"/>
      <c r="J116" s="216"/>
    </row>
    <row r="117" spans="1:10" ht="14.25" customHeight="1">
      <c r="A117" s="147"/>
      <c r="B117" s="2"/>
      <c r="C117" s="216"/>
      <c r="D117" s="216"/>
      <c r="E117" s="216"/>
      <c r="F117" s="216"/>
      <c r="G117" s="216"/>
      <c r="H117" s="216"/>
      <c r="I117" s="216"/>
      <c r="J117" s="216"/>
    </row>
    <row r="118" spans="2:10" ht="14.25" customHeight="1">
      <c r="B118" s="2"/>
      <c r="C118" s="216"/>
      <c r="D118" s="216"/>
      <c r="E118" s="216"/>
      <c r="F118" s="216"/>
      <c r="G118" s="216"/>
      <c r="H118" s="216"/>
      <c r="I118" s="216"/>
      <c r="J118" s="216"/>
    </row>
    <row r="119" spans="2:10" ht="14.25" customHeight="1">
      <c r="B119" s="2"/>
      <c r="C119" s="147" t="s">
        <v>206</v>
      </c>
      <c r="D119" s="209" t="s">
        <v>247</v>
      </c>
      <c r="E119" s="209"/>
      <c r="F119" s="209"/>
      <c r="G119" s="209"/>
      <c r="H119" s="209"/>
      <c r="I119" s="209"/>
      <c r="J119" s="209"/>
    </row>
    <row r="120" spans="2:10" ht="14.25" customHeight="1">
      <c r="B120" s="2"/>
      <c r="C120" s="147" t="s">
        <v>208</v>
      </c>
      <c r="D120" s="209" t="s">
        <v>248</v>
      </c>
      <c r="E120" s="209"/>
      <c r="F120" s="209"/>
      <c r="G120" s="209"/>
      <c r="H120" s="209"/>
      <c r="I120" s="209"/>
      <c r="J120" s="209"/>
    </row>
    <row r="121" spans="2:10" ht="14.25" customHeight="1">
      <c r="B121" s="2"/>
      <c r="C121" s="147" t="s">
        <v>223</v>
      </c>
      <c r="D121" s="209" t="s">
        <v>249</v>
      </c>
      <c r="E121" s="209"/>
      <c r="F121" s="209"/>
      <c r="G121" s="209"/>
      <c r="H121" s="209"/>
      <c r="I121" s="209"/>
      <c r="J121" s="209"/>
    </row>
    <row r="122" spans="1:10" ht="14.25" customHeight="1">
      <c r="A122" s="136"/>
      <c r="B122" s="146" t="s">
        <v>165</v>
      </c>
      <c r="C122" s="209" t="s">
        <v>250</v>
      </c>
      <c r="D122" s="209"/>
      <c r="E122" s="209"/>
      <c r="F122" s="209"/>
      <c r="G122" s="209"/>
      <c r="H122" s="209"/>
      <c r="I122" s="209"/>
      <c r="J122" s="209"/>
    </row>
    <row r="123" spans="2:10" ht="14.25" customHeight="1">
      <c r="B123" s="2"/>
      <c r="C123" s="209"/>
      <c r="D123" s="209"/>
      <c r="E123" s="209"/>
      <c r="F123" s="209"/>
      <c r="G123" s="209"/>
      <c r="H123" s="209"/>
      <c r="I123" s="209"/>
      <c r="J123" s="209"/>
    </row>
    <row r="124" spans="1:10" ht="14.25" customHeight="1">
      <c r="A124" s="136"/>
      <c r="B124" s="146" t="s">
        <v>201</v>
      </c>
      <c r="C124" s="209" t="s">
        <v>251</v>
      </c>
      <c r="D124" s="209"/>
      <c r="E124" s="209"/>
      <c r="F124" s="209"/>
      <c r="G124" s="209"/>
      <c r="H124" s="209"/>
      <c r="I124" s="209"/>
      <c r="J124" s="209"/>
    </row>
    <row r="125" spans="1:10" ht="14.25" customHeight="1">
      <c r="A125" s="136"/>
      <c r="B125" s="146" t="s">
        <v>203</v>
      </c>
      <c r="C125" s="209" t="s">
        <v>252</v>
      </c>
      <c r="D125" s="209"/>
      <c r="E125" s="209"/>
      <c r="F125" s="209"/>
      <c r="G125" s="209"/>
      <c r="H125" s="209"/>
      <c r="I125" s="209"/>
      <c r="J125" s="209"/>
    </row>
    <row r="126" spans="1:10" ht="14.25" customHeight="1">
      <c r="A126" s="147"/>
      <c r="B126" s="147"/>
      <c r="C126" s="147"/>
      <c r="D126" s="18"/>
      <c r="E126" s="18"/>
      <c r="F126" s="134"/>
      <c r="G126" s="134"/>
      <c r="H126" s="134"/>
      <c r="I126" s="134"/>
      <c r="J126" s="18"/>
    </row>
    <row r="127" spans="1:10" ht="14.25" customHeight="1">
      <c r="A127" s="209" t="s">
        <v>253</v>
      </c>
      <c r="B127" s="209"/>
      <c r="C127" s="209"/>
      <c r="D127" s="209"/>
      <c r="E127" s="209"/>
      <c r="F127" s="209"/>
      <c r="G127" s="209"/>
      <c r="H127" s="209"/>
      <c r="I127" s="209"/>
      <c r="J127" s="209"/>
    </row>
    <row r="128" spans="1:10" ht="14.25" customHeight="1">
      <c r="A128" s="147"/>
      <c r="B128" s="209" t="s">
        <v>254</v>
      </c>
      <c r="C128" s="209"/>
      <c r="D128" s="209"/>
      <c r="E128" s="209"/>
      <c r="F128" s="209"/>
      <c r="G128" s="209"/>
      <c r="H128" s="209"/>
      <c r="I128" s="209"/>
      <c r="J128" s="209"/>
    </row>
    <row r="129" spans="1:10" ht="14.25" customHeight="1">
      <c r="A129" s="147"/>
      <c r="B129" s="147"/>
      <c r="C129" s="147"/>
      <c r="D129" s="18"/>
      <c r="E129" s="18"/>
      <c r="F129" s="134"/>
      <c r="G129" s="134"/>
      <c r="H129" s="134"/>
      <c r="I129" s="134"/>
      <c r="J129" s="18"/>
    </row>
    <row r="130" spans="1:10" ht="14.25" customHeight="1">
      <c r="A130" s="209" t="s">
        <v>255</v>
      </c>
      <c r="B130" s="209"/>
      <c r="C130" s="209"/>
      <c r="D130" s="209"/>
      <c r="E130" s="209"/>
      <c r="F130" s="209"/>
      <c r="G130" s="209"/>
      <c r="H130" s="209"/>
      <c r="I130" s="209"/>
      <c r="J130" s="209"/>
    </row>
    <row r="131" spans="1:10" ht="14.25" customHeight="1">
      <c r="A131" s="147"/>
      <c r="B131" s="216" t="s">
        <v>256</v>
      </c>
      <c r="C131" s="216"/>
      <c r="D131" s="216"/>
      <c r="E131" s="216"/>
      <c r="F131" s="216"/>
      <c r="G131" s="216"/>
      <c r="H131" s="216"/>
      <c r="I131" s="216"/>
      <c r="J131" s="216"/>
    </row>
    <row r="132" spans="1:10" ht="14.25" customHeight="1">
      <c r="A132" s="147"/>
      <c r="B132" s="216"/>
      <c r="C132" s="216"/>
      <c r="D132" s="216"/>
      <c r="E132" s="216"/>
      <c r="F132" s="216"/>
      <c r="G132" s="216"/>
      <c r="H132" s="216"/>
      <c r="I132" s="216"/>
      <c r="J132" s="216"/>
    </row>
    <row r="133" spans="1:10" ht="14.25" customHeight="1">
      <c r="A133" s="147"/>
      <c r="B133" s="147"/>
      <c r="C133" s="147"/>
      <c r="D133" s="18"/>
      <c r="E133" s="18"/>
      <c r="F133" s="134"/>
      <c r="G133" s="134"/>
      <c r="H133" s="134"/>
      <c r="I133" s="134"/>
      <c r="J133" s="18"/>
    </row>
    <row r="134" spans="1:10" ht="14.25" customHeight="1">
      <c r="A134" s="209" t="s">
        <v>257</v>
      </c>
      <c r="B134" s="209"/>
      <c r="C134" s="209"/>
      <c r="D134" s="209"/>
      <c r="E134" s="209"/>
      <c r="F134" s="209"/>
      <c r="G134" s="209"/>
      <c r="H134" s="209"/>
      <c r="I134" s="209"/>
      <c r="J134" s="209"/>
    </row>
    <row r="135" spans="1:10" ht="14.25" customHeight="1">
      <c r="A135" s="136"/>
      <c r="B135" s="146" t="s">
        <v>197</v>
      </c>
      <c r="C135" s="209" t="s">
        <v>258</v>
      </c>
      <c r="D135" s="209"/>
      <c r="E135" s="209"/>
      <c r="F135" s="209"/>
      <c r="G135" s="209"/>
      <c r="H135" s="209"/>
      <c r="I135" s="209"/>
      <c r="J135" s="209"/>
    </row>
    <row r="136" spans="1:10" ht="14.25" customHeight="1">
      <c r="A136" s="147"/>
      <c r="B136" s="2"/>
      <c r="C136" s="209"/>
      <c r="D136" s="209"/>
      <c r="E136" s="209"/>
      <c r="F136" s="209"/>
      <c r="G136" s="209"/>
      <c r="H136" s="209"/>
      <c r="I136" s="209"/>
      <c r="J136" s="209"/>
    </row>
    <row r="137" spans="1:10" ht="14.25" customHeight="1">
      <c r="A137" s="136"/>
      <c r="B137" s="146" t="s">
        <v>165</v>
      </c>
      <c r="C137" s="209" t="s">
        <v>259</v>
      </c>
      <c r="D137" s="209"/>
      <c r="E137" s="209"/>
      <c r="F137" s="209"/>
      <c r="G137" s="209"/>
      <c r="H137" s="209"/>
      <c r="I137" s="209"/>
      <c r="J137" s="209"/>
    </row>
    <row r="138" spans="3:10" ht="14.25" customHeight="1">
      <c r="C138" s="209"/>
      <c r="D138" s="209"/>
      <c r="E138" s="209"/>
      <c r="F138" s="209"/>
      <c r="G138" s="209"/>
      <c r="H138" s="209"/>
      <c r="I138" s="209"/>
      <c r="J138" s="209"/>
    </row>
    <row r="139" spans="4:10" ht="14.25" customHeight="1">
      <c r="D139" s="209" t="s">
        <v>260</v>
      </c>
      <c r="E139" s="209"/>
      <c r="F139" s="209"/>
      <c r="G139" s="209"/>
      <c r="H139" s="209"/>
      <c r="I139" s="209"/>
      <c r="J139" s="209"/>
    </row>
    <row r="140" spans="4:10" ht="14.25" customHeight="1">
      <c r="D140" s="209" t="s">
        <v>261</v>
      </c>
      <c r="E140" s="209"/>
      <c r="F140" s="209"/>
      <c r="G140" s="209"/>
      <c r="H140" s="209"/>
      <c r="I140" s="209"/>
      <c r="J140" s="209"/>
    </row>
    <row r="141" spans="4:10" ht="14.25" customHeight="1">
      <c r="D141" s="209" t="s">
        <v>262</v>
      </c>
      <c r="E141" s="209"/>
      <c r="F141" s="209"/>
      <c r="G141" s="209"/>
      <c r="H141" s="209"/>
      <c r="I141" s="209"/>
      <c r="J141" s="209"/>
    </row>
    <row r="142" spans="4:10" ht="14.25" customHeight="1">
      <c r="D142" s="209" t="s">
        <v>263</v>
      </c>
      <c r="E142" s="209"/>
      <c r="F142" s="209"/>
      <c r="G142" s="209"/>
      <c r="H142" s="209"/>
      <c r="I142" s="209"/>
      <c r="J142" s="209"/>
    </row>
    <row r="143" spans="4:10" ht="14.25" customHeight="1">
      <c r="D143" s="209" t="s">
        <v>264</v>
      </c>
      <c r="E143" s="209"/>
      <c r="F143" s="209"/>
      <c r="G143" s="209"/>
      <c r="H143" s="209"/>
      <c r="I143" s="209"/>
      <c r="J143" s="209"/>
    </row>
    <row r="144" spans="4:10" ht="14.25" customHeight="1">
      <c r="D144" s="209" t="s">
        <v>265</v>
      </c>
      <c r="E144" s="209"/>
      <c r="F144" s="209"/>
      <c r="G144" s="209"/>
      <c r="H144" s="209"/>
      <c r="I144" s="209"/>
      <c r="J144" s="209"/>
    </row>
    <row r="145" spans="4:10" ht="14.25" customHeight="1">
      <c r="D145" s="209" t="s">
        <v>266</v>
      </c>
      <c r="E145" s="209"/>
      <c r="F145" s="209"/>
      <c r="G145" s="209"/>
      <c r="H145" s="209"/>
      <c r="I145" s="209"/>
      <c r="J145" s="209"/>
    </row>
    <row r="146" spans="4:10" ht="14.25" customHeight="1">
      <c r="D146" s="137"/>
      <c r="E146" s="137"/>
      <c r="F146" s="148"/>
      <c r="G146" s="148"/>
      <c r="H146" s="148"/>
      <c r="I146" s="148"/>
      <c r="J146" s="137"/>
    </row>
    <row r="147" spans="1:10" ht="14.25" customHeight="1">
      <c r="A147" s="209" t="s">
        <v>267</v>
      </c>
      <c r="B147" s="209"/>
      <c r="C147" s="209"/>
      <c r="D147" s="209"/>
      <c r="E147" s="209"/>
      <c r="F147" s="209"/>
      <c r="G147" s="209"/>
      <c r="H147" s="209"/>
      <c r="I147" s="209"/>
      <c r="J147" s="209"/>
    </row>
    <row r="148" spans="2:10" ht="14.25" customHeight="1">
      <c r="B148" s="209" t="s">
        <v>268</v>
      </c>
      <c r="C148" s="209"/>
      <c r="D148" s="209"/>
      <c r="E148" s="209"/>
      <c r="F148" s="209"/>
      <c r="G148" s="209"/>
      <c r="H148" s="209"/>
      <c r="I148" s="209"/>
      <c r="J148" s="209"/>
    </row>
    <row r="149" spans="1:10" ht="14.25" customHeight="1">
      <c r="A149" s="136"/>
      <c r="B149" s="146" t="s">
        <v>197</v>
      </c>
      <c r="C149" s="209" t="s">
        <v>333</v>
      </c>
      <c r="D149" s="209"/>
      <c r="E149" s="209"/>
      <c r="F149" s="209"/>
      <c r="G149" s="209"/>
      <c r="H149" s="209"/>
      <c r="I149" s="209"/>
      <c r="J149" s="209"/>
    </row>
    <row r="150" spans="1:10" ht="14.25" customHeight="1">
      <c r="A150" s="147"/>
      <c r="C150" s="147"/>
      <c r="D150" s="209" t="s">
        <v>269</v>
      </c>
      <c r="E150" s="209"/>
      <c r="F150" s="209"/>
      <c r="G150" s="209"/>
      <c r="H150" s="209"/>
      <c r="I150" s="209"/>
      <c r="J150" s="209"/>
    </row>
    <row r="151" spans="4:10" ht="14.25" customHeight="1">
      <c r="D151" s="209" t="s">
        <v>270</v>
      </c>
      <c r="E151" s="209"/>
      <c r="F151" s="209"/>
      <c r="G151" s="209"/>
      <c r="H151" s="209"/>
      <c r="I151" s="209"/>
      <c r="J151" s="209"/>
    </row>
    <row r="152" spans="1:10" ht="14.25" customHeight="1">
      <c r="A152" s="136"/>
      <c r="B152" s="136"/>
      <c r="C152" s="136"/>
      <c r="D152" s="209" t="s">
        <v>271</v>
      </c>
      <c r="E152" s="209"/>
      <c r="F152" s="209"/>
      <c r="G152" s="209"/>
      <c r="H152" s="209"/>
      <c r="I152" s="209"/>
      <c r="J152" s="209"/>
    </row>
    <row r="153" spans="1:10" ht="14.25" customHeight="1">
      <c r="A153" s="136"/>
      <c r="B153" s="146" t="s">
        <v>165</v>
      </c>
      <c r="C153" s="209" t="s">
        <v>334</v>
      </c>
      <c r="D153" s="209"/>
      <c r="E153" s="209"/>
      <c r="F153" s="209"/>
      <c r="G153" s="209"/>
      <c r="H153" s="209"/>
      <c r="I153" s="209"/>
      <c r="J153" s="209"/>
    </row>
    <row r="154" spans="1:10" ht="14.25" customHeight="1">
      <c r="A154" s="136"/>
      <c r="B154" s="136"/>
      <c r="C154" s="216" t="s">
        <v>272</v>
      </c>
      <c r="D154" s="216"/>
      <c r="E154" s="216"/>
      <c r="F154" s="216"/>
      <c r="G154" s="216"/>
      <c r="H154" s="216"/>
      <c r="I154" s="216"/>
      <c r="J154" s="216"/>
    </row>
    <row r="155" spans="3:10" ht="14.25" customHeight="1">
      <c r="C155" s="216"/>
      <c r="D155" s="216"/>
      <c r="E155" s="216"/>
      <c r="F155" s="216"/>
      <c r="G155" s="216"/>
      <c r="H155" s="216"/>
      <c r="I155" s="216"/>
      <c r="J155" s="216"/>
    </row>
    <row r="156" spans="4:10" ht="14.25" customHeight="1">
      <c r="D156" s="137"/>
      <c r="E156" s="137"/>
      <c r="F156" s="148"/>
      <c r="G156" s="148"/>
      <c r="H156" s="148"/>
      <c r="I156" s="148"/>
      <c r="J156" s="137"/>
    </row>
    <row r="157" spans="1:10" ht="14.25" customHeight="1">
      <c r="A157" s="209" t="s">
        <v>273</v>
      </c>
      <c r="B157" s="209"/>
      <c r="C157" s="209"/>
      <c r="D157" s="209"/>
      <c r="E157" s="209"/>
      <c r="F157" s="209"/>
      <c r="G157" s="209"/>
      <c r="H157" s="209"/>
      <c r="I157" s="209"/>
      <c r="J157" s="209"/>
    </row>
    <row r="158" spans="1:10" ht="14.25" customHeight="1">
      <c r="A158" s="136"/>
      <c r="B158" s="146" t="s">
        <v>197</v>
      </c>
      <c r="C158" s="209" t="s">
        <v>274</v>
      </c>
      <c r="D158" s="209"/>
      <c r="E158" s="209"/>
      <c r="F158" s="209"/>
      <c r="G158" s="209"/>
      <c r="H158" s="209"/>
      <c r="I158" s="209"/>
      <c r="J158" s="209"/>
    </row>
    <row r="159" spans="1:10" ht="14.25" customHeight="1">
      <c r="A159" s="136"/>
      <c r="B159" s="146" t="s">
        <v>165</v>
      </c>
      <c r="C159" s="209" t="s">
        <v>275</v>
      </c>
      <c r="D159" s="209"/>
      <c r="E159" s="209"/>
      <c r="F159" s="209"/>
      <c r="G159" s="209"/>
      <c r="H159" s="209"/>
      <c r="I159" s="209"/>
      <c r="J159" s="209"/>
    </row>
    <row r="160" spans="1:10" ht="14.25" customHeight="1">
      <c r="A160" s="136"/>
      <c r="B160" s="146" t="s">
        <v>201</v>
      </c>
      <c r="C160" s="216" t="s">
        <v>276</v>
      </c>
      <c r="D160" s="216"/>
      <c r="E160" s="216"/>
      <c r="F160" s="216"/>
      <c r="G160" s="216"/>
      <c r="H160" s="216"/>
      <c r="I160" s="216"/>
      <c r="J160" s="216"/>
    </row>
    <row r="161" spans="1:10" ht="14.25" customHeight="1">
      <c r="A161" s="2"/>
      <c r="C161" s="216"/>
      <c r="D161" s="216"/>
      <c r="E161" s="216"/>
      <c r="F161" s="216"/>
      <c r="G161" s="216"/>
      <c r="H161" s="216"/>
      <c r="I161" s="216"/>
      <c r="J161" s="216"/>
    </row>
    <row r="162" spans="1:10" ht="14.25" customHeight="1">
      <c r="A162" s="2"/>
      <c r="B162" s="2"/>
      <c r="C162" s="216"/>
      <c r="D162" s="216"/>
      <c r="E162" s="216"/>
      <c r="F162" s="216"/>
      <c r="G162" s="216"/>
      <c r="H162" s="216"/>
      <c r="I162" s="216"/>
      <c r="J162" s="216"/>
    </row>
    <row r="163" spans="1:10" ht="14.25" customHeight="1">
      <c r="A163" s="136"/>
      <c r="B163" s="146" t="s">
        <v>203</v>
      </c>
      <c r="C163" s="216" t="s">
        <v>323</v>
      </c>
      <c r="D163" s="216"/>
      <c r="E163" s="216"/>
      <c r="F163" s="216"/>
      <c r="G163" s="216"/>
      <c r="H163" s="216"/>
      <c r="I163" s="216"/>
      <c r="J163" s="216"/>
    </row>
    <row r="164" spans="1:10" ht="14.25" customHeight="1">
      <c r="A164" s="136"/>
      <c r="B164" s="146" t="s">
        <v>205</v>
      </c>
      <c r="C164" s="209" t="s">
        <v>336</v>
      </c>
      <c r="D164" s="209"/>
      <c r="E164" s="209"/>
      <c r="F164" s="209"/>
      <c r="G164" s="209"/>
      <c r="H164" s="209"/>
      <c r="I164" s="209"/>
      <c r="J164" s="209"/>
    </row>
    <row r="165" spans="1:10" ht="14.25" customHeight="1">
      <c r="A165" s="136"/>
      <c r="B165" s="136"/>
      <c r="C165" s="209"/>
      <c r="D165" s="209"/>
      <c r="E165" s="209"/>
      <c r="F165" s="209"/>
      <c r="G165" s="209"/>
      <c r="H165" s="209"/>
      <c r="I165" s="209"/>
      <c r="J165" s="209"/>
    </row>
  </sheetData>
  <sheetProtection password="E7B6" sheet="1" formatCells="0" formatRows="0" insertRows="0"/>
  <mergeCells count="125">
    <mergeCell ref="C163:J163"/>
    <mergeCell ref="C164:J165"/>
    <mergeCell ref="D151:J151"/>
    <mergeCell ref="D152:J152"/>
    <mergeCell ref="C153:J153"/>
    <mergeCell ref="A157:J157"/>
    <mergeCell ref="C158:J158"/>
    <mergeCell ref="A147:J147"/>
    <mergeCell ref="B148:J148"/>
    <mergeCell ref="C149:J149"/>
    <mergeCell ref="D150:J150"/>
    <mergeCell ref="C159:J159"/>
    <mergeCell ref="C160:J162"/>
    <mergeCell ref="C154:J155"/>
    <mergeCell ref="D140:J140"/>
    <mergeCell ref="D141:J141"/>
    <mergeCell ref="D142:J142"/>
    <mergeCell ref="D143:J143"/>
    <mergeCell ref="D144:J144"/>
    <mergeCell ref="D145:J145"/>
    <mergeCell ref="A130:J130"/>
    <mergeCell ref="A134:J134"/>
    <mergeCell ref="C135:J136"/>
    <mergeCell ref="B131:J132"/>
    <mergeCell ref="C137:J138"/>
    <mergeCell ref="D139:J139"/>
    <mergeCell ref="D121:J121"/>
    <mergeCell ref="C122:J123"/>
    <mergeCell ref="C124:J124"/>
    <mergeCell ref="C125:J125"/>
    <mergeCell ref="A127:J127"/>
    <mergeCell ref="B128:J128"/>
    <mergeCell ref="D112:J112"/>
    <mergeCell ref="D113:J113"/>
    <mergeCell ref="A115:J115"/>
    <mergeCell ref="C116:J118"/>
    <mergeCell ref="D119:J119"/>
    <mergeCell ref="D120:J120"/>
    <mergeCell ref="D106:J106"/>
    <mergeCell ref="C107:J107"/>
    <mergeCell ref="C108:J108"/>
    <mergeCell ref="C109:J109"/>
    <mergeCell ref="C110:J110"/>
    <mergeCell ref="D111:J111"/>
    <mergeCell ref="D96:J97"/>
    <mergeCell ref="D98:J98"/>
    <mergeCell ref="D99:J100"/>
    <mergeCell ref="D101:J101"/>
    <mergeCell ref="D102:J103"/>
    <mergeCell ref="D104:J105"/>
    <mergeCell ref="C87:J87"/>
    <mergeCell ref="A89:J89"/>
    <mergeCell ref="C90:J90"/>
    <mergeCell ref="D91:J92"/>
    <mergeCell ref="D93:J93"/>
    <mergeCell ref="D94:J95"/>
    <mergeCell ref="C81:J81"/>
    <mergeCell ref="C82:J82"/>
    <mergeCell ref="C83:J83"/>
    <mergeCell ref="C84:J84"/>
    <mergeCell ref="C85:J85"/>
    <mergeCell ref="C86:J86"/>
    <mergeCell ref="D72:J72"/>
    <mergeCell ref="D73:J73"/>
    <mergeCell ref="A75:J75"/>
    <mergeCell ref="B76:J76"/>
    <mergeCell ref="A78:J78"/>
    <mergeCell ref="B79:J80"/>
    <mergeCell ref="C58:J61"/>
    <mergeCell ref="C62:J62"/>
    <mergeCell ref="D63:J65"/>
    <mergeCell ref="C66:J66"/>
    <mergeCell ref="C67:J70"/>
    <mergeCell ref="C71:J71"/>
    <mergeCell ref="E48:I50"/>
    <mergeCell ref="E51:I52"/>
    <mergeCell ref="A54:J54"/>
    <mergeCell ref="C55:J55"/>
    <mergeCell ref="D56:J56"/>
    <mergeCell ref="C57:J57"/>
    <mergeCell ref="D45:F45"/>
    <mergeCell ref="G45:I45"/>
    <mergeCell ref="D46:F46"/>
    <mergeCell ref="G46:I46"/>
    <mergeCell ref="D47:F47"/>
    <mergeCell ref="G47:I47"/>
    <mergeCell ref="D42:F42"/>
    <mergeCell ref="G42:I42"/>
    <mergeCell ref="D43:F43"/>
    <mergeCell ref="G43:I43"/>
    <mergeCell ref="D44:F44"/>
    <mergeCell ref="G44:I44"/>
    <mergeCell ref="D39:F39"/>
    <mergeCell ref="G39:I39"/>
    <mergeCell ref="D40:F40"/>
    <mergeCell ref="G40:I40"/>
    <mergeCell ref="D41:F41"/>
    <mergeCell ref="G41:I41"/>
    <mergeCell ref="D36:F36"/>
    <mergeCell ref="G36:I36"/>
    <mergeCell ref="D37:F37"/>
    <mergeCell ref="G37:I37"/>
    <mergeCell ref="D38:F38"/>
    <mergeCell ref="G38:I38"/>
    <mergeCell ref="D23:I28"/>
    <mergeCell ref="D29:I30"/>
    <mergeCell ref="A32:J32"/>
    <mergeCell ref="B33:J33"/>
    <mergeCell ref="D35:F35"/>
    <mergeCell ref="G35:I35"/>
    <mergeCell ref="B15:J15"/>
    <mergeCell ref="D16:G16"/>
    <mergeCell ref="D17:G17"/>
    <mergeCell ref="D18:G18"/>
    <mergeCell ref="D19:G20"/>
    <mergeCell ref="D21:G21"/>
    <mergeCell ref="B11:J12"/>
    <mergeCell ref="A14:J14"/>
    <mergeCell ref="A3:J3"/>
    <mergeCell ref="C4:E4"/>
    <mergeCell ref="F4:J4"/>
    <mergeCell ref="C5:J5"/>
    <mergeCell ref="C6:J7"/>
    <mergeCell ref="A10:J10"/>
    <mergeCell ref="B8:J8"/>
  </mergeCells>
  <printOptions/>
  <pageMargins left="0.65" right="0.36" top="0.4" bottom="0.89" header="0.27" footer="0.18"/>
  <pageSetup fitToHeight="10" horizontalDpi="600" verticalDpi="600" orientation="portrait" paperSize="9" scale="88" r:id="rId1"/>
  <rowBreaks count="2" manualBreakCount="2">
    <brk id="52" max="255" man="1"/>
    <brk id="11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7"/>
  <sheetViews>
    <sheetView view="pageBreakPreview" zoomScale="90" zoomScaleNormal="85" zoomScaleSheetLayoutView="90" zoomScalePageLayoutView="0" workbookViewId="0" topLeftCell="A1">
      <selection activeCell="A1" sqref="A1:H1"/>
    </sheetView>
  </sheetViews>
  <sheetFormatPr defaultColWidth="9.00390625" defaultRowHeight="13.5"/>
  <cols>
    <col min="1" max="1" width="9.75390625" style="117" customWidth="1"/>
    <col min="2" max="2" width="13.25390625" style="117" customWidth="1"/>
    <col min="3" max="3" width="39.75390625" style="117" customWidth="1"/>
    <col min="4" max="4" width="5.00390625" style="117" bestFit="1" customWidth="1"/>
    <col min="5" max="5" width="29.375" style="117" customWidth="1"/>
    <col min="6" max="6" width="31.625" style="117" customWidth="1"/>
    <col min="7" max="7" width="28.75390625" style="117" customWidth="1"/>
    <col min="8" max="8" width="5.875" style="117" customWidth="1"/>
    <col min="9" max="16384" width="9.00390625" style="117" customWidth="1"/>
  </cols>
  <sheetData>
    <row r="1" spans="1:8" ht="12">
      <c r="A1" s="250" t="s">
        <v>141</v>
      </c>
      <c r="B1" s="250"/>
      <c r="C1" s="250"/>
      <c r="D1" s="250"/>
      <c r="E1" s="250"/>
      <c r="F1" s="250"/>
      <c r="G1" s="250"/>
      <c r="H1" s="250"/>
    </row>
    <row r="2" spans="1:8" ht="12">
      <c r="A2" s="251" t="s">
        <v>76</v>
      </c>
      <c r="B2" s="251"/>
      <c r="C2" s="251"/>
      <c r="D2" s="251"/>
      <c r="E2" s="251"/>
      <c r="F2" s="251"/>
      <c r="G2" s="251"/>
      <c r="H2" s="251"/>
    </row>
    <row r="3" spans="1:8" ht="24">
      <c r="A3" s="118" t="s">
        <v>77</v>
      </c>
      <c r="B3" s="118" t="s">
        <v>94</v>
      </c>
      <c r="C3" s="118" t="s">
        <v>95</v>
      </c>
      <c r="D3" s="118" t="s">
        <v>78</v>
      </c>
      <c r="E3" s="118" t="s">
        <v>79</v>
      </c>
      <c r="F3" s="118" t="s">
        <v>96</v>
      </c>
      <c r="G3" s="118" t="s">
        <v>80</v>
      </c>
      <c r="H3" s="118" t="s">
        <v>81</v>
      </c>
    </row>
    <row r="4" spans="1:8" ht="36.75" customHeight="1">
      <c r="A4" s="119" t="s">
        <v>131</v>
      </c>
      <c r="B4" s="120"/>
      <c r="C4" s="121"/>
      <c r="D4" s="118" t="s">
        <v>82</v>
      </c>
      <c r="E4" s="122" t="s">
        <v>142</v>
      </c>
      <c r="F4" s="121"/>
      <c r="G4" s="120"/>
      <c r="H4" s="123"/>
    </row>
    <row r="5" spans="1:8" ht="15.75" customHeight="1">
      <c r="A5" s="252" t="s">
        <v>83</v>
      </c>
      <c r="B5" s="248" t="s">
        <v>84</v>
      </c>
      <c r="C5" s="255" t="str">
        <f>IF('入力シート'!C31="適用",'入力シート'!E31,"今回工事ではこの項目を適用しません。")</f>
        <v>今回工事ではこの項目を適用しません。</v>
      </c>
      <c r="D5" s="258" t="str">
        <f>IF('入力シート'!C31="適用","２号","不要")</f>
        <v>不要</v>
      </c>
      <c r="E5" s="259"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262">
        <f>IF('入力シート'!C31="適用","不要","")</f>
      </c>
      <c r="G5" s="157">
        <f>IF('入力シート'!$C$31="適用","工程管理に対して、現場条件を踏まえて適切であり、重要な項目が網羅されている。","")</f>
      </c>
      <c r="H5" s="158">
        <f>IF('入力シート'!$C$31="適用",6,"")</f>
      </c>
    </row>
    <row r="6" spans="1:8" ht="9.75" customHeight="1">
      <c r="A6" s="253"/>
      <c r="B6" s="248"/>
      <c r="C6" s="256"/>
      <c r="D6" s="258"/>
      <c r="E6" s="260"/>
      <c r="F6" s="262"/>
      <c r="G6" s="159">
        <f>IF('入力シート'!$C$31="適用","工程管理に対して、重要な項目が概ね記載されている。","")</f>
      </c>
      <c r="H6" s="160">
        <f>IF('入力シート'!$C$31="適用",3,"")</f>
      </c>
    </row>
    <row r="7" spans="1:8" ht="9" customHeight="1">
      <c r="A7" s="253"/>
      <c r="B7" s="248"/>
      <c r="C7" s="256"/>
      <c r="D7" s="258"/>
      <c r="E7" s="260"/>
      <c r="F7" s="262"/>
      <c r="G7" s="159">
        <f>IF('入力シート'!$C$31="適用","工程管理に対して、重要な項目の記載が十分でなく、一般的な事項が記載されている。","")</f>
      </c>
      <c r="H7" s="160">
        <f>IF('入力シート'!$C$31="適用",0,"")</f>
      </c>
    </row>
    <row r="8" spans="1:8" ht="9" customHeight="1">
      <c r="A8" s="253"/>
      <c r="B8" s="248"/>
      <c r="C8" s="257"/>
      <c r="D8" s="258"/>
      <c r="E8" s="261"/>
      <c r="F8" s="262"/>
      <c r="G8" s="164">
        <f>IF('入力シート'!$C$31="適用","不適切である。","")</f>
      </c>
      <c r="H8" s="163">
        <f>IF('入力シート'!$C$31="適用","欠格","")</f>
      </c>
    </row>
    <row r="9" spans="1:8" ht="19.5" customHeight="1">
      <c r="A9" s="253"/>
      <c r="B9" s="248" t="s">
        <v>85</v>
      </c>
      <c r="C9" s="255" t="str">
        <f>IF('入力シート'!C32="適用",'入力シート'!E32,"今回工事ではこの項目を適用しません。")</f>
        <v>今回工事ではこの項目を適用しません。</v>
      </c>
      <c r="D9" s="258" t="str">
        <f>IF('入力シート'!C32="適用","３号","不要")</f>
        <v>不要</v>
      </c>
      <c r="E9" s="259"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262">
        <f>IF('入力シート'!C32="適用","不要","")</f>
      </c>
      <c r="G9" s="157">
        <f>IF('入力シート'!$C$32="適用","配慮すべき事項に対して、現場条件を踏まえて適切であり、重要な項目が網羅されている。","")</f>
      </c>
      <c r="H9" s="158">
        <f>IF('入力シート'!$C$32="適用",6,"")</f>
      </c>
    </row>
    <row r="10" spans="1:8" ht="0.75" customHeight="1">
      <c r="A10" s="253"/>
      <c r="B10" s="248"/>
      <c r="C10" s="256"/>
      <c r="D10" s="258"/>
      <c r="E10" s="260"/>
      <c r="F10" s="262"/>
      <c r="G10" s="159">
        <f>IF('入力シート'!$C$32="適用","配慮すべき事項に対して、重要な項目が概ね記載されている。","")</f>
      </c>
      <c r="H10" s="160">
        <f>IF('入力シート'!$C$32="適用",3,"")</f>
      </c>
    </row>
    <row r="11" spans="1:8" ht="4.5" customHeight="1">
      <c r="A11" s="253"/>
      <c r="B11" s="248"/>
      <c r="C11" s="256"/>
      <c r="D11" s="258"/>
      <c r="E11" s="260"/>
      <c r="F11" s="262"/>
      <c r="G11" s="159">
        <f>IF('入力シート'!$C$32="適用","配慮すべき事項に対して、重要な項目の記載が十分でなく、一般的な事項が記載されている。","")</f>
      </c>
      <c r="H11" s="160">
        <f>IF('入力シート'!$C$32="適用",0,"")</f>
      </c>
    </row>
    <row r="12" spans="1:8" ht="13.5" customHeight="1">
      <c r="A12" s="253"/>
      <c r="B12" s="248"/>
      <c r="C12" s="257"/>
      <c r="D12" s="258"/>
      <c r="E12" s="261"/>
      <c r="F12" s="262"/>
      <c r="G12" s="164">
        <f>IF('入力シート'!$C$32="適用","不適切である。","")</f>
      </c>
      <c r="H12" s="163">
        <f>IF('入力シート'!$C$32="適用","欠格","")</f>
      </c>
    </row>
    <row r="13" spans="1:8" ht="15" customHeight="1">
      <c r="A13" s="253"/>
      <c r="B13" s="248" t="s">
        <v>86</v>
      </c>
      <c r="C13" s="263" t="str">
        <f>IF('入力シート'!C33="適用",'入力シート'!E33,"今回工事ではこの項目を適用しません。")</f>
        <v>今回工事ではこの項目を適用しません。</v>
      </c>
      <c r="D13" s="258" t="str">
        <f>IF('入力シート'!C33="適用","４号","不要")</f>
        <v>不要</v>
      </c>
      <c r="E13" s="259" t="str">
        <f>IF('入力シート'!C33="適用","指定された施工上の課題について、その対策及び技術的所見を記入してください。
指定の様式(A4片面)1枚とします。","今回工事ではこの項目を適用しません。")</f>
        <v>今回工事ではこの項目を適用しません。</v>
      </c>
      <c r="F13" s="262">
        <f>IF('入力シート'!C33="適用","不要","")</f>
      </c>
      <c r="G13" s="157">
        <f>IF('入力シート'!$C$33="適用","課題に対して、現場条件を踏まえて適切であり、重要な項目が網羅されている。","")</f>
      </c>
      <c r="H13" s="158">
        <f>IF('入力シート'!$C$33="適用",6,"")</f>
      </c>
    </row>
    <row r="14" spans="1:8" ht="2.25" customHeight="1">
      <c r="A14" s="253"/>
      <c r="B14" s="248"/>
      <c r="C14" s="263"/>
      <c r="D14" s="258"/>
      <c r="E14" s="260"/>
      <c r="F14" s="262"/>
      <c r="G14" s="159">
        <f>IF('入力シート'!$C$33="適用","課題に対して、重要な項目が概ね記載されている。","")</f>
      </c>
      <c r="H14" s="160">
        <f>IF('入力シート'!$C$33="適用",3,"")</f>
      </c>
    </row>
    <row r="15" spans="1:8" ht="5.25" customHeight="1">
      <c r="A15" s="253"/>
      <c r="B15" s="248"/>
      <c r="C15" s="263"/>
      <c r="D15" s="258"/>
      <c r="E15" s="260"/>
      <c r="F15" s="262"/>
      <c r="G15" s="159">
        <f>IF('入力シート'!$C$33="適用","課題に対して、重要な項目の記載が十分でなく、一般的な事項が記載されている。","")</f>
      </c>
      <c r="H15" s="160">
        <f>IF('入力シート'!$C$33="適用",0,"")</f>
      </c>
    </row>
    <row r="16" spans="1:8" ht="13.5" customHeight="1">
      <c r="A16" s="253"/>
      <c r="B16" s="248"/>
      <c r="C16" s="263"/>
      <c r="D16" s="258"/>
      <c r="E16" s="261"/>
      <c r="F16" s="262"/>
      <c r="G16" s="164">
        <f>IF('入力シート'!$C$33="適用","不適切である。","")</f>
      </c>
      <c r="H16" s="163">
        <f>IF('入力シート'!$C$33="適用","欠格","")</f>
      </c>
    </row>
    <row r="17" spans="1:8" ht="40.5" customHeight="1">
      <c r="A17" s="253"/>
      <c r="B17" s="248" t="s">
        <v>87</v>
      </c>
      <c r="C17" s="263" t="str">
        <f>IF('入力シート'!C34="適用",'入力シート'!E34,"今回工事ではこの項目を適用しません。")</f>
        <v>敷地条件を考慮した環境配慮および安全管理について</v>
      </c>
      <c r="D17" s="258" t="str">
        <f>IF('入力シート'!C34="適用","５号","不要")</f>
        <v>５号</v>
      </c>
      <c r="E17" s="259" t="str">
        <f>IF('入力シート'!C34="適用","指定された施工上配慮すべき事項について、その対策及び技術的所見を記入してください。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262" t="str">
        <f>IF('入力シート'!C34="適用","不要","")</f>
        <v>不要</v>
      </c>
      <c r="G17" s="157" t="str">
        <f>IF('入力シート'!$C$34="適用","配慮すべき事項に対して、現場条件を踏まえて適切であり、重要な項目が網羅されている。","")</f>
        <v>配慮すべき事項に対して、現場条件を踏まえて適切であり、重要な項目が網羅されている。</v>
      </c>
      <c r="H17" s="158">
        <f>IF('入力シート'!$C$34="適用",6,"")</f>
        <v>6</v>
      </c>
    </row>
    <row r="18" spans="1:8" ht="32.25" customHeight="1">
      <c r="A18" s="253"/>
      <c r="B18" s="248"/>
      <c r="C18" s="263"/>
      <c r="D18" s="258"/>
      <c r="E18" s="260"/>
      <c r="F18" s="262"/>
      <c r="G18" s="159" t="str">
        <f>IF('入力シート'!$C$34="適用","配慮すべき事項に対して、重要な項目が概ね記載されている。","")</f>
        <v>配慮すべき事項に対して、重要な項目が概ね記載されている。</v>
      </c>
      <c r="H18" s="160">
        <f>IF('入力シート'!$C$34="適用",3,"")</f>
        <v>3</v>
      </c>
    </row>
    <row r="19" spans="1:8" ht="36" customHeight="1">
      <c r="A19" s="253"/>
      <c r="B19" s="248"/>
      <c r="C19" s="263"/>
      <c r="D19" s="258"/>
      <c r="E19" s="260"/>
      <c r="F19" s="262"/>
      <c r="G19" s="159" t="str">
        <f>IF('入力シート'!$C$34="適用","配慮すべき事項に対して、重要な項目の記載が十分でなく、一般的な事項が記載されている。","")</f>
        <v>配慮すべき事項に対して、重要な項目の記載が十分でなく、一般的な事項が記載されている。</v>
      </c>
      <c r="H19" s="160">
        <f>IF('入力シート'!$C$34="適用",0,"")</f>
        <v>0</v>
      </c>
    </row>
    <row r="20" spans="1:8" ht="18.75" customHeight="1">
      <c r="A20" s="253"/>
      <c r="B20" s="248"/>
      <c r="C20" s="263"/>
      <c r="D20" s="258"/>
      <c r="E20" s="261"/>
      <c r="F20" s="262"/>
      <c r="G20" s="164" t="str">
        <f>IF('入力シート'!$C$34="適用","不適切である。","")</f>
        <v>不適切である。</v>
      </c>
      <c r="H20" s="163" t="str">
        <f>IF('入力シート'!$C$34="適用","欠格","")</f>
        <v>欠格</v>
      </c>
    </row>
    <row r="21" spans="1:8" ht="15.75" customHeight="1">
      <c r="A21" s="253"/>
      <c r="B21" s="248" t="s">
        <v>88</v>
      </c>
      <c r="C21" s="263" t="str">
        <f>IF('入力シート'!C35="適用",'入力シート'!E35,"今回工事ではこの項目を適用しません。")</f>
        <v>今回工事ではこの項目を適用しません。</v>
      </c>
      <c r="D21" s="258" t="str">
        <f>IF('入力シート'!C35="適用","６号","不要")</f>
        <v>不要</v>
      </c>
      <c r="E21" s="259" t="str">
        <f>IF('入力シート'!C35="適用","指定された安全管理に留意すべき事項について、その対策及び技術的所見を記入してください。
指定の様式(A4片面)1枚とします。","今回工事ではこの項目を適用しません。")</f>
        <v>今回工事ではこの項目を適用しません。</v>
      </c>
      <c r="F21" s="262">
        <f>IF('入力シート'!C35="適用","不要","")</f>
      </c>
      <c r="G21" s="157">
        <f>IF('入力シート'!$C$35="適用","留意すべき事項に対して、現場条件を踏まえて適切であり、重要な項目が網羅されている。","")</f>
      </c>
      <c r="H21" s="158">
        <f>IF('入力シート'!$C$35="適用",6,"")</f>
      </c>
    </row>
    <row r="22" spans="1:8" ht="3.75" customHeight="1">
      <c r="A22" s="253"/>
      <c r="B22" s="248"/>
      <c r="C22" s="263"/>
      <c r="D22" s="258"/>
      <c r="E22" s="260"/>
      <c r="F22" s="262"/>
      <c r="G22" s="159">
        <f>IF('入力シート'!$C$35="適用","留意すべき事項に対して、重要な項目が概ね記載されている。","")</f>
      </c>
      <c r="H22" s="160">
        <f>IF('入力シート'!$C$35="適用",3,"")</f>
      </c>
    </row>
    <row r="23" spans="1:8" ht="2.25" customHeight="1">
      <c r="A23" s="253"/>
      <c r="B23" s="248"/>
      <c r="C23" s="263"/>
      <c r="D23" s="258"/>
      <c r="E23" s="260"/>
      <c r="F23" s="262"/>
      <c r="G23" s="159">
        <f>IF('入力シート'!$C$35="適用","留意すべき事項に対して、重要な項目の記載が十分でなく、一般的な事項が記載されている。","")</f>
      </c>
      <c r="H23" s="160">
        <f>IF('入力シート'!$C$35="適用",0,"")</f>
      </c>
    </row>
    <row r="24" spans="1:8" ht="15" customHeight="1">
      <c r="A24" s="253"/>
      <c r="B24" s="248"/>
      <c r="C24" s="263"/>
      <c r="D24" s="258"/>
      <c r="E24" s="261"/>
      <c r="F24" s="262"/>
      <c r="G24" s="164">
        <f>IF('入力シート'!$C$35="適用","不適切である。","")</f>
      </c>
      <c r="H24" s="163">
        <f>IF('入力シート'!$C$35="適用","欠格","")</f>
      </c>
    </row>
    <row r="25" spans="1:8" ht="18" customHeight="1">
      <c r="A25" s="253"/>
      <c r="B25" s="248" t="s">
        <v>89</v>
      </c>
      <c r="C25" s="263" t="str">
        <f>IF('入力シート'!C36="適用",'入力シート'!E36,"今回工事ではこの項目を適用しません。")</f>
        <v>今回工事ではこの項目を適用しません。</v>
      </c>
      <c r="D25" s="258" t="str">
        <f>IF('入力シート'!C36="適用","７号","不要")</f>
        <v>不要</v>
      </c>
      <c r="E25" s="259"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262">
        <f>IF('入力シート'!C36="適用","不要","")</f>
      </c>
      <c r="G25" s="157">
        <f>IF('入力シート'!$C$36="適用","配慮すべき事項に対して、現場条件を踏まえて適切であり、重要な項目が網羅されている。","")</f>
      </c>
      <c r="H25" s="158">
        <f>IF('入力シート'!$C$36="適用",6,"")</f>
      </c>
    </row>
    <row r="26" spans="1:8" ht="3" customHeight="1">
      <c r="A26" s="253"/>
      <c r="B26" s="248"/>
      <c r="C26" s="263"/>
      <c r="D26" s="258"/>
      <c r="E26" s="260"/>
      <c r="F26" s="262"/>
      <c r="G26" s="159">
        <f>IF('入力シート'!$C$36="適用","配慮すべき事項に対して、重要な項目が概ね記載されている。","")</f>
      </c>
      <c r="H26" s="160">
        <f>IF('入力シート'!$C$36="適用",3,"")</f>
      </c>
    </row>
    <row r="27" spans="1:8" ht="15.75" customHeight="1">
      <c r="A27" s="253"/>
      <c r="B27" s="248"/>
      <c r="C27" s="263"/>
      <c r="D27" s="258"/>
      <c r="E27" s="260"/>
      <c r="F27" s="262"/>
      <c r="G27" s="159">
        <f>IF('入力シート'!$C$36="適用","配慮すべき事項に対して、重要な項目の記載が十分でなく、一般的な事項が記載されている。","")</f>
      </c>
      <c r="H27" s="160">
        <f>IF('入力シート'!$C$36="適用",0,"")</f>
      </c>
    </row>
    <row r="28" spans="1:8" ht="4.5" customHeight="1">
      <c r="A28" s="254"/>
      <c r="B28" s="248"/>
      <c r="C28" s="263"/>
      <c r="D28" s="258"/>
      <c r="E28" s="261"/>
      <c r="F28" s="262"/>
      <c r="G28" s="164">
        <f>IF('入力シート'!$C$36="適用","不適切である。","")</f>
      </c>
      <c r="H28" s="163">
        <f>IF('入力シート'!$C$36="適用","欠格","")</f>
      </c>
    </row>
    <row r="29" spans="1:8" ht="8.25" customHeight="1">
      <c r="A29" s="252" t="s">
        <v>132</v>
      </c>
      <c r="B29" s="255" t="s">
        <v>90</v>
      </c>
      <c r="C29" s="124" t="str">
        <f>IF('入力シート'!C37="適用","過去15年間の同種工事の施工実績（※1）","今回工事ではこの項目を適用しません。")</f>
        <v>今回工事ではこの項目を適用しません。</v>
      </c>
      <c r="D29" s="227" t="str">
        <f>IF('入力シート'!C37="適用","１号","不要")</f>
        <v>不要</v>
      </c>
      <c r="E29" s="265" t="str">
        <f>IF('入力シート'!C37="適用","平成11年4月1日以降に完成した同種工事の元請としての施工実績を１件記入してください。なお、本市発注工事（※2）での実績がある場合は、それを優先して記入してください。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29" s="126">
        <f>IF('入力シート'!C37="適用","施工実績を証明する書類","")</f>
      </c>
      <c r="G29" s="275">
        <f>IF('入力シート'!$C$37="適用","平成11年4月1日以降に完成した本市発注の同種工事の元請としての施工実績がある。","")</f>
      </c>
      <c r="H29" s="268">
        <f>IF('入力シート'!$C$37="適用",4,"")</f>
      </c>
    </row>
    <row r="30" spans="1:8" ht="9" customHeight="1">
      <c r="A30" s="253"/>
      <c r="B30" s="256"/>
      <c r="C30" s="253">
        <f>IF('入力シート'!C37="適用","同種工事："&amp;'入力シート'!E37,"")</f>
      </c>
      <c r="D30" s="264"/>
      <c r="E30" s="266"/>
      <c r="F30" s="253">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276"/>
      <c r="H30" s="269"/>
    </row>
    <row r="31" spans="1:8" ht="4.5" customHeight="1">
      <c r="A31" s="253"/>
      <c r="B31" s="256"/>
      <c r="C31" s="253"/>
      <c r="D31" s="264"/>
      <c r="E31" s="266"/>
      <c r="F31" s="253"/>
      <c r="G31" s="159">
        <f>IF('入力シート'!$C$37="適用","平成11年4月1日以降に完成した本市発注以外の同種工事の元請としての施工実績がある。","")</f>
      </c>
      <c r="H31" s="160">
        <f>IF('入力シート'!$C$37="適用",2,"")</f>
      </c>
    </row>
    <row r="32" spans="1:8" ht="6" customHeight="1">
      <c r="A32" s="253"/>
      <c r="B32" s="257"/>
      <c r="C32" s="254"/>
      <c r="D32" s="228"/>
      <c r="E32" s="267"/>
      <c r="F32" s="254"/>
      <c r="G32" s="164">
        <f>IF('入力シート'!$C$37="適用","実績なし","")</f>
      </c>
      <c r="H32" s="163">
        <f>IF('入力シート'!$C$37="適用",0,"")</f>
      </c>
    </row>
    <row r="33" spans="1:8" ht="48.75" customHeight="1">
      <c r="A33" s="253"/>
      <c r="B33" s="248" t="s">
        <v>91</v>
      </c>
      <c r="C33" s="124" t="str">
        <f>IF('入力シート'!C38="適用","過去2年間の同一登録工種工事での工事成績評定点80点以上の回数（※3）","今回工事ではこの項目を適用しません。")</f>
        <v>過去2年間の同一登録工種工事での工事成績評定点80点以上の回数（※3）</v>
      </c>
      <c r="D33" s="227" t="str">
        <f>IF('入力シート'!C38="適用","１号","不要")</f>
        <v>１号</v>
      </c>
      <c r="E33" s="259" t="str">
        <f>IF('入力シート'!C38="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270" t="str">
        <f>IF('入力シート'!C38="適用","工事完成検査結果通知書の写し","")</f>
        <v>工事完成検査結果通知書の写し</v>
      </c>
      <c r="G33" s="157" t="str">
        <f>IF('入力シート'!$C$38="適用","平成24年4月1日以降に完成した本件工事と同一登録工種で評定点80点以上の本市発注工事が２件以上ある。","")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33" s="158">
        <f>IF('入力シート'!$C$38="適用",4,"")</f>
        <v>4</v>
      </c>
    </row>
    <row r="34" spans="1:8" ht="47.25" customHeight="1">
      <c r="A34" s="253"/>
      <c r="B34" s="248"/>
      <c r="C34" s="253" t="str">
        <f>IF('入力シート'!C38="適用","同一登録工種："&amp;'入力シート'!E38,"")</f>
        <v>同一登録工種：建築</v>
      </c>
      <c r="D34" s="264"/>
      <c r="E34" s="260"/>
      <c r="F34" s="271"/>
      <c r="G34" s="159" t="str">
        <f>IF('入力シート'!$C$38="適用","平成24年4月1日以降に完成した本件工事と同一登録工種で評定点80点以上の本市発注工事が１件ある。","")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34" s="160">
        <f>IF('入力シート'!$C$38="適用",2,"")</f>
        <v>2</v>
      </c>
    </row>
    <row r="35" spans="1:8" ht="12">
      <c r="A35" s="253"/>
      <c r="B35" s="248"/>
      <c r="C35" s="254"/>
      <c r="D35" s="228"/>
      <c r="E35" s="261"/>
      <c r="F35" s="272"/>
      <c r="G35" s="164" t="str">
        <f>IF('入力シート'!$C$38="適用","該当なし","")</f>
        <v>該当なし</v>
      </c>
      <c r="H35" s="163">
        <f>IF('入力シート'!$C$38="適用",0,"")</f>
        <v>0</v>
      </c>
    </row>
    <row r="36" spans="1:8" ht="15" customHeight="1">
      <c r="A36" s="253"/>
      <c r="B36" s="248" t="s">
        <v>157</v>
      </c>
      <c r="C36" s="124" t="str">
        <f>IF('入力シート'!C39="適用","過去5年間の優良工事施工会社表彰の回数（※3）","今回工事ではこの項目を適用しません。")</f>
        <v>今回工事ではこの項目を適用しません。</v>
      </c>
      <c r="D36" s="227" t="str">
        <f>IF('入力シート'!C39="適用","１号","不要")</f>
        <v>不要</v>
      </c>
      <c r="E36" s="259" t="str">
        <f>IF('入力シート'!C39="適用","平成21年度以降に、本件工事と同一部門で本市における優良工事施工会社表彰を受けている場合に記入してください。","今回工事ではこの項目を適用しません。")</f>
        <v>今回工事ではこの項目を適用しません。</v>
      </c>
      <c r="F36" s="273">
        <f>IF('入力シート'!C39="適用","不要","")</f>
      </c>
      <c r="G36" s="157">
        <f>IF('入力シート'!$C$39="適用","平成21年度以降に、本件工事と同一部門で本市における優良工事施工会社表彰を２回以上受けている。","")</f>
      </c>
      <c r="H36" s="158">
        <f>IF('入力シート'!$C$39="適用",4,"")</f>
      </c>
    </row>
    <row r="37" spans="1:8" ht="1.5" customHeight="1">
      <c r="A37" s="253"/>
      <c r="B37" s="248"/>
      <c r="C37" s="253">
        <f>IF('入力シート'!C39="適用","表彰部門："&amp;'入力シート'!E39,"")</f>
      </c>
      <c r="D37" s="264"/>
      <c r="E37" s="260"/>
      <c r="F37" s="274"/>
      <c r="G37" s="159">
        <f>IF('入力シート'!$C$39="適用","平成21年度以降に、本件工事と同一部門で本市における優良工事施工会社表彰を１回受けている。","")</f>
      </c>
      <c r="H37" s="160">
        <f>IF('入力シート'!$C$39="適用",2,"")</f>
      </c>
    </row>
    <row r="38" spans="1:8" ht="24.75" customHeight="1">
      <c r="A38" s="253"/>
      <c r="B38" s="248"/>
      <c r="C38" s="254"/>
      <c r="D38" s="228"/>
      <c r="E38" s="261"/>
      <c r="F38" s="274"/>
      <c r="G38" s="164">
        <f>IF('入力シート'!$C$39="適用","該当なし","")</f>
      </c>
      <c r="H38" s="163">
        <f>IF('入力シート'!$C$39="適用",0,"")</f>
      </c>
    </row>
    <row r="39" spans="1:8" ht="29.25" customHeight="1">
      <c r="A39" s="253"/>
      <c r="B39" s="255" t="s">
        <v>133</v>
      </c>
      <c r="C39" s="279" t="str">
        <f>IF('入力シート'!C40="適用","配置予定技術者（入札公告に定める技術者）が有する過去15年間の同種工事の施工経験（※1）","今回工事ではこの項目を適用しません。")</f>
        <v>今回工事ではこの項目を適用しません。</v>
      </c>
      <c r="D39" s="227" t="str">
        <f>IF('入力シート'!C40="適用","１号","不要")</f>
        <v>不要</v>
      </c>
      <c r="E39" s="265" t="str">
        <f>IF('入力シート'!C40="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39" s="128">
        <f>IF('入力シート'!C40="適用","施工経験を証明する書類","")</f>
      </c>
      <c r="G39" s="275">
        <f>IF('入力シート'!$C$40="適用","平成11年4月1日以降に完成した本市発注の同種工事の元請としての施工経験(主任技術者、監理技術者、現場代理人のうち、いずれかの経験)がある。","")</f>
      </c>
      <c r="H39" s="268">
        <f>IF('入力シート'!$C$40="適用",4,"")</f>
      </c>
    </row>
    <row r="40" spans="1:8" ht="147.75" customHeight="1" hidden="1">
      <c r="A40" s="253"/>
      <c r="B40" s="256"/>
      <c r="C40" s="280"/>
      <c r="D40" s="264"/>
      <c r="E40" s="266"/>
      <c r="F40" s="253">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276"/>
      <c r="H40" s="269"/>
    </row>
    <row r="41" spans="1:8" ht="3.75" customHeight="1">
      <c r="A41" s="253"/>
      <c r="B41" s="256"/>
      <c r="C41" s="253">
        <f>IF('入力シート'!C40="適用","同種工事："&amp;'入力シート'!E40,"")</f>
      </c>
      <c r="D41" s="264"/>
      <c r="E41" s="266"/>
      <c r="F41" s="253"/>
      <c r="G41" s="159">
        <f>IF('入力シート'!$C$40="適用","平成11年4月1日以降に完成した本市発注以外の同種工事の元請としての施工経験(主任技術者、監理技術者、現場代理人のうち、いずれかの経験)がある。","")</f>
      </c>
      <c r="H41" s="160">
        <f>IF('入力シート'!$C$40="適用",2,"")</f>
      </c>
    </row>
    <row r="42" spans="1:8" ht="9" customHeight="1">
      <c r="A42" s="253"/>
      <c r="B42" s="256"/>
      <c r="C42" s="253"/>
      <c r="D42" s="264"/>
      <c r="E42" s="266"/>
      <c r="F42" s="253"/>
      <c r="G42" s="277">
        <f>IF('入力シート'!$C$40="適用","該当なし","")</f>
      </c>
      <c r="H42" s="269">
        <f>IF('入力シート'!$C$40="適用",0,"")</f>
      </c>
    </row>
    <row r="43" spans="1:8" ht="10.5" customHeight="1">
      <c r="A43" s="253"/>
      <c r="B43" s="257"/>
      <c r="C43" s="254"/>
      <c r="D43" s="228"/>
      <c r="E43" s="267"/>
      <c r="F43" s="254"/>
      <c r="G43" s="278"/>
      <c r="H43" s="278"/>
    </row>
    <row r="44" spans="1:8" ht="25.5" customHeight="1">
      <c r="A44" s="253"/>
      <c r="B44" s="248" t="s">
        <v>134</v>
      </c>
      <c r="C44" s="248" t="str">
        <f>IF('入力シート'!C41="適用","配置予定技術者（入札公告に定める技術者）が有する資格","今回工事ではこの項目を適用しません。")</f>
        <v>今回工事ではこの項目を適用しません。</v>
      </c>
      <c r="D44" s="227" t="str">
        <f>IF('入力シート'!C41="適用","１号","不要")</f>
        <v>不要</v>
      </c>
      <c r="E44" s="249"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272">
        <f>IF('入力シート'!C41="適用","監理技術者資格者証及び監理技術者講習終了証の写し","")</f>
      </c>
      <c r="G44" s="157">
        <f>IF('入力シート'!$C$41="適用","監理技術者の配置を必要としない工事において、監理技術者資格者証を有する技術者を配置する。","")</f>
      </c>
      <c r="H44" s="158">
        <f>IF('入力シート'!$C$41="適用",4,"")</f>
      </c>
    </row>
    <row r="45" spans="1:8" ht="12" customHeight="1">
      <c r="A45" s="253"/>
      <c r="B45" s="248"/>
      <c r="C45" s="248"/>
      <c r="D45" s="228"/>
      <c r="E45" s="249"/>
      <c r="F45" s="281"/>
      <c r="G45" s="164">
        <f>IF('入力シート'!$C$41="適用","監理技術者の配置を必要としない工事において、監理技術者資格者証を有する技術者を配置しない。","")</f>
      </c>
      <c r="H45" s="163">
        <f>IF('入力シート'!$C$41="適用",0,"")</f>
      </c>
    </row>
    <row r="46" spans="1:8" ht="50.25" customHeight="1">
      <c r="A46" s="253"/>
      <c r="B46" s="248" t="s">
        <v>161</v>
      </c>
      <c r="C46" s="124" t="str">
        <f>IF('入力シート'!C42="適用","過去5年間の配置予定現場代理人の横浜市優良工事現場責任者表彰の有無","今回工事ではこの項目を適用しません。")</f>
        <v>過去5年間の配置予定現場代理人の横浜市優良工事現場責任者表彰の有無</v>
      </c>
      <c r="D46" s="227" t="str">
        <f>IF('入力シート'!C42="適用","１号","不要")</f>
        <v>１号</v>
      </c>
      <c r="E46" s="249" t="str">
        <f>IF('入力シート'!C42="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v>
      </c>
      <c r="F46" s="273" t="str">
        <f>IF('入力シート'!C42="適用","不要","")</f>
        <v>不要</v>
      </c>
      <c r="G46" s="157" t="str">
        <f>IF('入力シート'!$C$42="適用","平成21年度以降に、配置予定現場代理人が本件工事と同一部門で横浜市優良工事現場責任者表彰を受けている。","")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46" s="158">
        <f>IF('入力シート'!$C$42="適用",2,"")</f>
        <v>2</v>
      </c>
    </row>
    <row r="47" spans="1:8" ht="37.5" customHeight="1">
      <c r="A47" s="253"/>
      <c r="B47" s="248"/>
      <c r="C47" s="253" t="str">
        <f>IF('入力シート'!C42="適用","表彰部門："&amp;'入力シート'!E42,"")</f>
        <v>表彰部門：建築</v>
      </c>
      <c r="D47" s="264"/>
      <c r="E47" s="249"/>
      <c r="F47" s="274"/>
      <c r="G47" s="277" t="str">
        <f>IF('入力シート'!$C$42="適用","受けていない。","")</f>
        <v>受けていない。</v>
      </c>
      <c r="H47" s="269">
        <f>IF('入力シート'!$C$42="適用",0,"")</f>
        <v>0</v>
      </c>
    </row>
    <row r="48" spans="1:8" ht="11.25" customHeight="1">
      <c r="A48" s="253"/>
      <c r="B48" s="248"/>
      <c r="C48" s="254"/>
      <c r="D48" s="228"/>
      <c r="E48" s="249"/>
      <c r="F48" s="282"/>
      <c r="G48" s="278"/>
      <c r="H48" s="278"/>
    </row>
    <row r="49" spans="1:8" ht="9" customHeight="1">
      <c r="A49" s="253"/>
      <c r="B49" s="239" t="s">
        <v>319</v>
      </c>
      <c r="C49" s="239" t="str">
        <f>IF('入力シート'!C43="適用","若手技術者の配置・専任指導技術者の実績（※6）","今回工事ではこの項目を適用しません。")</f>
        <v>今回工事ではこの項目を適用しません。</v>
      </c>
      <c r="D49" s="227" t="str">
        <f>IF('入力シート'!C43="適用","１号","不要")</f>
        <v>不要</v>
      </c>
      <c r="E49" s="231" t="str">
        <f>IF('入力シート'!C43="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49" s="234">
        <f>IF('入力シート'!C43="適用","若手技術者の年齢を証明できる書類","")</f>
      </c>
      <c r="G49" s="175">
        <f>IF('入力シート'!$C43="適用","入札公告で定める技術者に若手技術者を配置する。なお、専任指導技術者を追加配置する場合、以下①、②についても評価できるものとします。","")</f>
      </c>
      <c r="H49" s="168">
        <f>IF('入力シート'!$C$43="適用",1,"")</f>
      </c>
    </row>
    <row r="50" spans="1:8" ht="9.75" customHeight="1">
      <c r="A50" s="253"/>
      <c r="B50" s="283"/>
      <c r="C50" s="283"/>
      <c r="D50" s="264"/>
      <c r="E50" s="232"/>
      <c r="F50" s="235"/>
      <c r="G50" s="176">
        <f>IF('入力シート'!$C43="適用","入札公告で定める技術者に若手技術者を配置しない。","")</f>
      </c>
      <c r="H50" s="170">
        <f>IF('入力シート'!$C$46="適用","0","")</f>
      </c>
    </row>
    <row r="51" spans="1:8" ht="5.25" customHeight="1">
      <c r="A51" s="253"/>
      <c r="B51" s="283"/>
      <c r="C51" s="153">
        <f>IF('入力シート'!C43="適用","若手技術者：入札公告で定める技術者で評価の基準日（入札期間の最終日）において満年齢40歳未満の者。","")</f>
      </c>
      <c r="D51" s="264"/>
      <c r="E51" s="232"/>
      <c r="F51" s="235"/>
      <c r="G51" s="151">
        <f>IF('入力シート'!$C43="適用","①評価項目「配置予定技術者の施工経験」・「配置予定技術者の資格」については、専任指導技術者の所有する実績でも評価できるものとします。（※9)","")</f>
      </c>
      <c r="H51" s="291">
        <f>IF('入力シート'!$C43="適用","-","")</f>
      </c>
    </row>
    <row r="52" spans="1:8" ht="3" customHeight="1">
      <c r="A52" s="253"/>
      <c r="B52" s="240"/>
      <c r="C52" s="154">
        <f>IF('入力シート'!C43="適用","専任指導技術者：若手技術者を指導補助できる経験豊富な者。入札公告で定める技術者と同じ要件を所有している必要はありません。（※8）","")</f>
      </c>
      <c r="D52" s="228"/>
      <c r="E52" s="233"/>
      <c r="F52" s="236"/>
      <c r="G52" s="149">
        <f>IF('入力シート'!$C43="適用","②評価項目「配置予定現場代理人の横浜市優良工事表彰現場責任者表彰の実績」については、若手技術者が配置予定現場代理人と兼務の場合は専任指導技術者の所有する実績でも評価できるものとします。（※9)","")</f>
      </c>
      <c r="H52" s="292"/>
    </row>
    <row r="53" spans="1:8" ht="28.5" customHeight="1">
      <c r="A53" s="253"/>
      <c r="B53" s="248" t="s">
        <v>92</v>
      </c>
      <c r="C53" s="248" t="str">
        <f>IF('入力シート'!C44="適用","品質管理マネジメントシステム(ISO9001)の取得の有無","今回工事ではこの項目を適用しません。")</f>
        <v>今回工事ではこの項目を適用しません。</v>
      </c>
      <c r="D53" s="227" t="str">
        <f>IF('入力シート'!C44="適用","１号","不要")</f>
        <v>不要</v>
      </c>
      <c r="E53" s="249" t="str">
        <f>IF('入力シート'!C44="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3" s="281">
        <f>IF('入力シート'!C44="適用","登録証の写し及び登録範囲が証明できる付属書等の写し","")</f>
      </c>
      <c r="G53" s="157">
        <f>IF('入力シート'!$C$44="適用","ISO9001を横浜市内の事業所を含む範囲で登録している。","")</f>
      </c>
      <c r="H53" s="158">
        <f>IF('入力シート'!$C$44="適用",2,"")</f>
      </c>
    </row>
    <row r="54" spans="1:8" ht="13.5" customHeight="1">
      <c r="A54" s="253"/>
      <c r="B54" s="248"/>
      <c r="C54" s="248"/>
      <c r="D54" s="228"/>
      <c r="E54" s="249"/>
      <c r="F54" s="281"/>
      <c r="G54" s="164">
        <f>IF('入力シート'!$C$44="適用","登録していない。","")</f>
      </c>
      <c r="H54" s="163">
        <f>IF('入力シート'!$C$44="適用",0,"")</f>
      </c>
    </row>
    <row r="55" spans="1:8" ht="29.25" customHeight="1">
      <c r="A55" s="253"/>
      <c r="B55" s="237" t="s">
        <v>312</v>
      </c>
      <c r="C55" s="239" t="str">
        <f>IF('入力シート'!C52="適用","個別に設定","今回工事ではこの項目を適用しません。")</f>
        <v>今回工事ではこの項目を適用しません。</v>
      </c>
      <c r="D55" s="226"/>
      <c r="E55" s="226"/>
      <c r="F55" s="226"/>
      <c r="G55" s="179"/>
      <c r="H55" s="166">
        <f>IF('入力シート'!$C$52="適用",1,"")</f>
      </c>
    </row>
    <row r="56" spans="1:8" ht="9" customHeight="1">
      <c r="A56" s="254"/>
      <c r="B56" s="238"/>
      <c r="C56" s="240"/>
      <c r="D56" s="226"/>
      <c r="E56" s="226"/>
      <c r="F56" s="226"/>
      <c r="G56" s="180"/>
      <c r="H56" s="170">
        <f>IF('入力シート'!$C$52="適用",0,"")</f>
      </c>
    </row>
    <row r="57" spans="1:8" ht="25.5" customHeight="1">
      <c r="A57" s="252" t="s">
        <v>143</v>
      </c>
      <c r="B57" s="248" t="s">
        <v>294</v>
      </c>
      <c r="C57" s="124" t="str">
        <f>IF('入力シート'!C45="適用","建設業の許可における主たる営業所の所在地と工事施工場所の位置関係","今回工事ではこの項目を適用しません。")</f>
        <v>今回工事ではこの項目を適用しません。</v>
      </c>
      <c r="D57" s="227" t="str">
        <f>IF('入力シート'!C45="適用","１号","不要")</f>
        <v>不要</v>
      </c>
      <c r="E57" s="249" t="str">
        <f>IF('入力シート'!C45="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7" s="281">
        <f>IF('入力シート'!C45="適用","主たる営業所の所在地を証明する書類（建設業の許可通知書の写し等）","")</f>
      </c>
      <c r="G57" s="157">
        <f>IF('入力シート'!$C$45="適用","工事施工場所と同一行政区内に建設業の許可における主たる営業所がある。","")</f>
      </c>
      <c r="H57" s="158">
        <f>IF('入力シート'!$C$45="適用",2,"")</f>
      </c>
    </row>
    <row r="58" spans="1:8" ht="6" customHeight="1">
      <c r="A58" s="253"/>
      <c r="B58" s="248"/>
      <c r="C58" s="127">
        <f>IF('入力シート'!C45="適用","本項目における工事施工場所："&amp;'入力シート'!E45,"")</f>
      </c>
      <c r="D58" s="228"/>
      <c r="E58" s="249"/>
      <c r="F58" s="281"/>
      <c r="G58" s="164">
        <f>IF('入力シート'!$C$45="適用","上記以外","")</f>
      </c>
      <c r="H58" s="163">
        <f>IF('入力シート'!$C$45="適用",0,"")</f>
      </c>
    </row>
    <row r="59" spans="1:8" ht="20.25" customHeight="1">
      <c r="A59" s="253"/>
      <c r="B59" s="248" t="s">
        <v>295</v>
      </c>
      <c r="C59" s="248" t="str">
        <f>IF('入力シート'!C46="適用","横浜市災害協力事業者名簿登載の有無","今回工事ではこの項目を適用しません。")</f>
        <v>今回工事ではこの項目を適用しません。</v>
      </c>
      <c r="D59" s="227" t="str">
        <f>IF('入力シート'!C46="適用","１号","不要")</f>
        <v>不要</v>
      </c>
      <c r="E59" s="249" t="str">
        <f>IF('入力シート'!C46="適用","平成25年度横浜市災害協力事業者名簿の登載の有無を記入してください。","今回工事ではこの項目を適用しません。")</f>
        <v>今回工事ではこの項目を適用しません。</v>
      </c>
      <c r="F59" s="273">
        <f>IF('入力シート'!C46="適用","不要","")</f>
      </c>
      <c r="G59" s="157">
        <f>IF('入力シート'!$C46="適用","平成25年度横浜市災害協力事業者名簿に登載がある。","")</f>
      </c>
      <c r="H59" s="158">
        <f>IF('入力シート'!$C46="適用",2,"")</f>
      </c>
    </row>
    <row r="60" spans="1:8" ht="12.75" customHeight="1" hidden="1">
      <c r="A60" s="253"/>
      <c r="B60" s="248"/>
      <c r="C60" s="248"/>
      <c r="D60" s="228"/>
      <c r="E60" s="249"/>
      <c r="F60" s="282"/>
      <c r="G60" s="164">
        <f>IF('入力シート'!$C46="適用","平成25年度横浜市災害協力事業者名簿に登載がない。","")</f>
      </c>
      <c r="H60" s="163">
        <f>IF('入力シート'!$C46="適用",0,"")</f>
      </c>
    </row>
    <row r="61" spans="1:8" ht="21" customHeight="1">
      <c r="A61" s="253"/>
      <c r="B61" s="248" t="s">
        <v>296</v>
      </c>
      <c r="C61" s="248" t="str">
        <f>IF('入力シート'!C47="適用","環境マネジメントシステム(ISO14001)の取得の有無","今回工事ではこの項目を適用しません。")</f>
        <v>今回工事ではこの項目を適用しません。</v>
      </c>
      <c r="D61" s="227" t="str">
        <f>IF('入力シート'!C47="適用","１号","不要")</f>
        <v>不要</v>
      </c>
      <c r="E61" s="249" t="str">
        <f>IF('入力シート'!C47="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61" s="281">
        <f>IF('入力シート'!C47="適用","登録証の写し及び登録範囲が証明できる付属書等の写し","")</f>
      </c>
      <c r="G61" s="157">
        <f>IF('入力シート'!$C$47="適用","ISO14001を横浜市内の事業所を含む範囲で登録している。","")</f>
      </c>
      <c r="H61" s="158">
        <f>IF('入力シート'!$C$47="適用",2,"")</f>
      </c>
    </row>
    <row r="62" spans="1:8" ht="11.25" customHeight="1">
      <c r="A62" s="253"/>
      <c r="B62" s="248"/>
      <c r="C62" s="248"/>
      <c r="D62" s="228"/>
      <c r="E62" s="249"/>
      <c r="F62" s="281"/>
      <c r="G62" s="164">
        <f>IF('入力シート'!$C$47="適用","登録していない。","")</f>
      </c>
      <c r="H62" s="163">
        <f>IF('入力シート'!$C$47="適用",0,"")</f>
      </c>
    </row>
    <row r="63" spans="1:8" ht="15.75" customHeight="1">
      <c r="A63" s="253"/>
      <c r="B63" s="239" t="s">
        <v>313</v>
      </c>
      <c r="C63" s="152" t="str">
        <f>IF('入力シート'!C48="適用","本工事における市内中小企業の活用状況（※7）","今回工事ではこの項目を適用しません。")</f>
        <v>今回工事ではこの項目を適用しません。</v>
      </c>
      <c r="D63" s="246" t="str">
        <f>IF('入力シート'!C48="適用","１号","不要")</f>
        <v>不要</v>
      </c>
      <c r="E63" s="231" t="str">
        <f>IF('入力シート'!C48="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63" s="287">
        <f>IF('入力シート'!C48="適用","技術資料提出時には不要（工事完成時に発注割合を確認します）。","")</f>
      </c>
      <c r="G63" s="167">
        <f>IF('入力シート'!$C$48="適用","市内中小企業の活用目標値が"&amp;'入力シート'!$E$48&amp;"％以上である。","")</f>
      </c>
      <c r="H63" s="168">
        <f>IF('入力シート'!$C$48="適用",4,"")</f>
      </c>
    </row>
    <row r="64" spans="1:8" ht="9.75" customHeight="1">
      <c r="A64" s="253"/>
      <c r="B64" s="283"/>
      <c r="C64" s="283">
        <f>IF('入力シート'!C48="適用","市内中小企業：次の①及び②を同時に満たす企業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284"/>
      <c r="E64" s="232"/>
      <c r="F64" s="288"/>
      <c r="G64" s="161">
        <f>IF('入力シート'!$C$48="適用","市内中小企業の活用目標値が"&amp;'入力シート'!$E$49&amp;"％以上"&amp;'入力シート'!$E$48&amp;"％未満である。","")</f>
      </c>
      <c r="H64" s="162">
        <f>IF('入力シート'!$C$48="適用",2,"")</f>
      </c>
    </row>
    <row r="65" spans="1:8" ht="22.5" customHeight="1">
      <c r="A65" s="253"/>
      <c r="B65" s="240"/>
      <c r="C65" s="240"/>
      <c r="D65" s="247"/>
      <c r="E65" s="149" t="str">
        <f>IF('入力シート'!C48="適用","市内中小企業の活用目標値＝［市内中小企業への一次下請金額］÷［一次下請全体額］…小数点以下切捨て","今回工事ではこの項目を適用しません。")</f>
        <v>今回工事ではこの項目を適用しません。</v>
      </c>
      <c r="F65" s="289"/>
      <c r="G65" s="169">
        <f>IF('入力シート'!$C$48="適用","市内中小企業の活用目標値が"&amp;'入力シート'!$E$49&amp;"％未満である。又は無記入である。","")</f>
      </c>
      <c r="H65" s="170">
        <f>IF('入力シート'!$C$48="適用",0,"")</f>
      </c>
    </row>
    <row r="66" spans="1:8" ht="11.25" customHeight="1">
      <c r="A66" s="253"/>
      <c r="B66" s="239" t="s">
        <v>297</v>
      </c>
      <c r="C66" s="286" t="str">
        <f>IF('入力シート'!C50="適用","横浜型地域貢献企業の認定状況","今回工事ではこの項目を適用しません。")</f>
        <v>今回工事ではこの項目を適用しません。</v>
      </c>
      <c r="D66" s="246" t="str">
        <f>IF('入力シート'!C50="適用","１号","不要")</f>
        <v>不要</v>
      </c>
      <c r="E66" s="245" t="str">
        <f>IF('入力シート'!C50="適用","(公財)横浜企業経営支援財団の横浜型地域貢献企業の認定の有無を記入してください。","今回工事ではこの項目を適用しません。")</f>
        <v>今回工事ではこの項目を適用しません。</v>
      </c>
      <c r="F66" s="236">
        <f>IF('入力シート'!C50="適用","入札期間の最終日時点で有効な「横浜型地域貢献企業」認定証の写し（認定証の交付を受ける前においては、横浜型地域貢献企業の認定審査結果に係る通知書の写しでも可）","")</f>
      </c>
      <c r="G66" s="167">
        <f>IF('入力シート'!$C$50="適用","横浜型地域貢献企業に認定されている。","")</f>
      </c>
      <c r="H66" s="168">
        <f>IF('入力シート'!$C$50="適用",1,"")</f>
      </c>
    </row>
    <row r="67" spans="1:8" ht="12" customHeight="1">
      <c r="A67" s="253"/>
      <c r="B67" s="240"/>
      <c r="C67" s="286"/>
      <c r="D67" s="247"/>
      <c r="E67" s="245"/>
      <c r="F67" s="290"/>
      <c r="G67" s="169">
        <f>IF('入力シート'!$C$50="適用","認定されていない。","")</f>
      </c>
      <c r="H67" s="170">
        <f>IF('入力シート'!$C$50="適用",0,"")</f>
      </c>
    </row>
    <row r="68" spans="1:8" ht="15.75" customHeight="1">
      <c r="A68" s="253"/>
      <c r="B68" s="239" t="s">
        <v>298</v>
      </c>
      <c r="C68" s="152" t="str">
        <f>IF('入力シート'!C51="適用","建設機械の保有状況","今回工事ではこの項目を適用しません。")</f>
        <v>今回工事ではこの項目を適用しません。</v>
      </c>
      <c r="D68" s="227" t="str">
        <f>IF('入力シート'!C51="適用","１号","不要")</f>
        <v>不要</v>
      </c>
      <c r="E68" s="231" t="str">
        <f>IF('入力シート'!C51="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68" s="234">
        <f>IF('入力シート'!C51="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f>
      </c>
      <c r="G68" s="165">
        <f>IF('入力シート'!$C$51="適用","所有している又は長期（1年以上）の賃貸借契約中である。","")</f>
      </c>
      <c r="H68" s="166">
        <f>IF('入力シート'!$C$51="適用",1,"")</f>
      </c>
    </row>
    <row r="69" spans="1:8" ht="9" customHeight="1">
      <c r="A69" s="253"/>
      <c r="B69" s="240"/>
      <c r="C69" s="154">
        <f>IF('入力シート'!C51="適用","評価対象とする建設機械：ブルドーザー、ドーザーショベル、掘削機、モーターグレーダー、トラッククレーン、クローラークレーン、油圧式クレーン、クレーン付きトラック、タイヤショベル又は振動ローラ","")</f>
      </c>
      <c r="D69" s="228"/>
      <c r="E69" s="233"/>
      <c r="F69" s="236"/>
      <c r="G69" s="169">
        <f>IF('入力シート'!$C$51="適用","上記以外","")</f>
      </c>
      <c r="H69" s="170">
        <f>IF('入力シート'!$C$51="適用",0,"")</f>
      </c>
    </row>
    <row r="70" spans="1:8" ht="15.75" customHeight="1">
      <c r="A70" s="253"/>
      <c r="B70" s="239" t="s">
        <v>293</v>
      </c>
      <c r="C70" s="239" t="str">
        <f>IF('入力シート'!C53="適用","個別に設定","今回工事ではこの項目を適用しません。")</f>
        <v>今回工事ではこの項目を適用しません。</v>
      </c>
      <c r="D70" s="246"/>
      <c r="E70" s="241"/>
      <c r="F70" s="243"/>
      <c r="G70" s="171"/>
      <c r="H70" s="166">
        <f>IF('入力シート'!$C$53="適用",1,"")</f>
      </c>
    </row>
    <row r="71" spans="1:8" ht="18" customHeight="1">
      <c r="A71" s="254"/>
      <c r="B71" s="240"/>
      <c r="C71" s="240"/>
      <c r="D71" s="247"/>
      <c r="E71" s="242"/>
      <c r="F71" s="244"/>
      <c r="G71" s="172"/>
      <c r="H71" s="170">
        <f>IF('入力シート'!$C$53="適用",0,"")</f>
      </c>
    </row>
    <row r="72" spans="1:8" ht="12">
      <c r="A72" s="285" t="s">
        <v>93</v>
      </c>
      <c r="B72" s="285"/>
      <c r="C72" s="285"/>
      <c r="D72" s="285"/>
      <c r="E72" s="285"/>
      <c r="F72" s="285"/>
      <c r="G72" s="285"/>
      <c r="H72" s="125">
        <f>SUM(H5,H9,H13,H17,H21,H25,H29,H33,H36,H39,H44,H46,H53,H55,H57,H59,H61,H63,H66,H68,H49,H70)</f>
        <v>12</v>
      </c>
    </row>
    <row r="74" spans="1:8" s="133" customFormat="1" ht="18.75" customHeight="1">
      <c r="A74" s="150" t="s">
        <v>281</v>
      </c>
      <c r="B74" s="229" t="s">
        <v>282</v>
      </c>
      <c r="C74" s="229"/>
      <c r="D74" s="229"/>
      <c r="E74" s="229"/>
      <c r="F74" s="229"/>
      <c r="G74" s="229"/>
      <c r="H74" s="229"/>
    </row>
    <row r="75" spans="1:8" s="133" customFormat="1" ht="18.75" customHeight="1">
      <c r="A75" s="150" t="s">
        <v>194</v>
      </c>
      <c r="B75" s="230" t="s">
        <v>283</v>
      </c>
      <c r="C75" s="230"/>
      <c r="D75" s="230"/>
      <c r="E75" s="230"/>
      <c r="F75" s="230"/>
      <c r="G75" s="230"/>
      <c r="H75" s="230"/>
    </row>
    <row r="76" spans="1:8" s="133" customFormat="1" ht="16.5" customHeight="1">
      <c r="A76" s="150" t="s">
        <v>284</v>
      </c>
      <c r="B76" s="230" t="s">
        <v>285</v>
      </c>
      <c r="C76" s="230"/>
      <c r="D76" s="230"/>
      <c r="E76" s="230"/>
      <c r="F76" s="230"/>
      <c r="G76" s="230"/>
      <c r="H76" s="230"/>
    </row>
    <row r="77" spans="1:8" s="133" customFormat="1" ht="18.75" customHeight="1">
      <c r="A77" s="150" t="s">
        <v>286</v>
      </c>
      <c r="B77" s="229" t="s">
        <v>287</v>
      </c>
      <c r="C77" s="230"/>
      <c r="D77" s="230"/>
      <c r="E77" s="230"/>
      <c r="F77" s="230"/>
      <c r="G77" s="230"/>
      <c r="H77" s="230"/>
    </row>
    <row r="78" spans="1:8" s="133" customFormat="1" ht="18.75" customHeight="1">
      <c r="A78" s="150"/>
      <c r="B78" s="230"/>
      <c r="C78" s="230"/>
      <c r="D78" s="230"/>
      <c r="E78" s="230"/>
      <c r="F78" s="230"/>
      <c r="G78" s="230"/>
      <c r="H78" s="230"/>
    </row>
    <row r="79" spans="1:8" s="133" customFormat="1" ht="3.75" customHeight="1">
      <c r="A79" s="150"/>
      <c r="B79" s="230"/>
      <c r="C79" s="230"/>
      <c r="D79" s="230"/>
      <c r="E79" s="230"/>
      <c r="F79" s="230"/>
      <c r="G79" s="230"/>
      <c r="H79" s="230"/>
    </row>
    <row r="80" spans="1:8" s="133" customFormat="1" ht="18.75" customHeight="1">
      <c r="A80" s="150" t="s">
        <v>288</v>
      </c>
      <c r="B80" s="229" t="s">
        <v>318</v>
      </c>
      <c r="C80" s="229"/>
      <c r="D80" s="229"/>
      <c r="E80" s="229"/>
      <c r="F80" s="229"/>
      <c r="G80" s="229"/>
      <c r="H80" s="229"/>
    </row>
    <row r="81" spans="1:8" s="133" customFormat="1" ht="18.75" customHeight="1">
      <c r="A81" s="150" t="s">
        <v>289</v>
      </c>
      <c r="B81" s="229" t="s">
        <v>290</v>
      </c>
      <c r="C81" s="229"/>
      <c r="D81" s="229"/>
      <c r="E81" s="229"/>
      <c r="F81" s="229"/>
      <c r="G81" s="229"/>
      <c r="H81" s="229"/>
    </row>
    <row r="82" spans="1:8" ht="18.75" customHeight="1">
      <c r="A82" s="150" t="s">
        <v>291</v>
      </c>
      <c r="B82" s="229" t="s">
        <v>320</v>
      </c>
      <c r="C82" s="230"/>
      <c r="D82" s="230"/>
      <c r="E82" s="230"/>
      <c r="F82" s="230"/>
      <c r="G82" s="230"/>
      <c r="H82" s="230"/>
    </row>
    <row r="83" spans="1:8" ht="6" customHeight="1">
      <c r="A83" s="150"/>
      <c r="B83" s="230"/>
      <c r="C83" s="230"/>
      <c r="D83" s="230"/>
      <c r="E83" s="230"/>
      <c r="F83" s="230"/>
      <c r="G83" s="230"/>
      <c r="H83" s="230"/>
    </row>
    <row r="84" spans="1:8" ht="18.75" customHeight="1">
      <c r="A84" s="150" t="s">
        <v>315</v>
      </c>
      <c r="B84" s="229" t="s">
        <v>321</v>
      </c>
      <c r="C84" s="229"/>
      <c r="D84" s="229"/>
      <c r="E84" s="229"/>
      <c r="F84" s="229"/>
      <c r="G84" s="229"/>
      <c r="H84" s="229"/>
    </row>
    <row r="85" spans="1:8" ht="18.75" customHeight="1">
      <c r="A85" s="150"/>
      <c r="B85" s="229"/>
      <c r="C85" s="229"/>
      <c r="D85" s="229"/>
      <c r="E85" s="229"/>
      <c r="F85" s="229"/>
      <c r="G85" s="229"/>
      <c r="H85" s="229"/>
    </row>
    <row r="86" spans="1:8" ht="10.5" customHeight="1">
      <c r="A86" s="150"/>
      <c r="B86" s="229"/>
      <c r="C86" s="229"/>
      <c r="D86" s="229"/>
      <c r="E86" s="229"/>
      <c r="F86" s="229"/>
      <c r="G86" s="229"/>
      <c r="H86" s="229"/>
    </row>
    <row r="87" spans="1:8" ht="18.75" customHeight="1">
      <c r="A87" s="150" t="s">
        <v>317</v>
      </c>
      <c r="B87" s="229" t="s">
        <v>335</v>
      </c>
      <c r="C87" s="229"/>
      <c r="D87" s="229"/>
      <c r="E87" s="229"/>
      <c r="F87" s="229"/>
      <c r="G87" s="229"/>
      <c r="H87" s="229"/>
    </row>
  </sheetData>
  <sheetProtection password="E7B6" sheet="1" formatCells="0" formatRows="0" insertRows="0"/>
  <mergeCells count="133">
    <mergeCell ref="A57:A71"/>
    <mergeCell ref="A29:A56"/>
    <mergeCell ref="B87:H87"/>
    <mergeCell ref="B75:H75"/>
    <mergeCell ref="B76:H76"/>
    <mergeCell ref="F66:F67"/>
    <mergeCell ref="H51:H52"/>
    <mergeCell ref="D49:D52"/>
    <mergeCell ref="B81:H81"/>
    <mergeCell ref="B66:B67"/>
    <mergeCell ref="C66:C67"/>
    <mergeCell ref="B74:H74"/>
    <mergeCell ref="B63:B65"/>
    <mergeCell ref="C59:C60"/>
    <mergeCell ref="F63:F65"/>
    <mergeCell ref="C70:C71"/>
    <mergeCell ref="D70:D71"/>
    <mergeCell ref="E63:E64"/>
    <mergeCell ref="E61:E62"/>
    <mergeCell ref="F61:F62"/>
    <mergeCell ref="C49:C50"/>
    <mergeCell ref="D63:D65"/>
    <mergeCell ref="C64:C65"/>
    <mergeCell ref="B70:B71"/>
    <mergeCell ref="A72:G72"/>
    <mergeCell ref="B77:H79"/>
    <mergeCell ref="E68:E69"/>
    <mergeCell ref="F68:F69"/>
    <mergeCell ref="F57:F58"/>
    <mergeCell ref="F59:F60"/>
    <mergeCell ref="B80:H80"/>
    <mergeCell ref="B49:B52"/>
    <mergeCell ref="B53:B54"/>
    <mergeCell ref="C53:C54"/>
    <mergeCell ref="D53:D54"/>
    <mergeCell ref="E53:E54"/>
    <mergeCell ref="F53:F54"/>
    <mergeCell ref="B59:B60"/>
    <mergeCell ref="E59:E60"/>
    <mergeCell ref="D68:D69"/>
    <mergeCell ref="H47:H48"/>
    <mergeCell ref="F44:F45"/>
    <mergeCell ref="B46:B48"/>
    <mergeCell ref="D46:D48"/>
    <mergeCell ref="E46:E48"/>
    <mergeCell ref="F46:F48"/>
    <mergeCell ref="G47:G48"/>
    <mergeCell ref="C47:C48"/>
    <mergeCell ref="F36:F38"/>
    <mergeCell ref="B39:B43"/>
    <mergeCell ref="G29:G30"/>
    <mergeCell ref="H39:H40"/>
    <mergeCell ref="F40:F43"/>
    <mergeCell ref="G42:G43"/>
    <mergeCell ref="H42:H43"/>
    <mergeCell ref="G39:G40"/>
    <mergeCell ref="C39:C40"/>
    <mergeCell ref="C41:C43"/>
    <mergeCell ref="H29:H30"/>
    <mergeCell ref="F30:F32"/>
    <mergeCell ref="B33:B35"/>
    <mergeCell ref="D33:D35"/>
    <mergeCell ref="E33:E35"/>
    <mergeCell ref="F33:F35"/>
    <mergeCell ref="C30:C32"/>
    <mergeCell ref="B29:B32"/>
    <mergeCell ref="D29:D32"/>
    <mergeCell ref="E29:E32"/>
    <mergeCell ref="B25:B28"/>
    <mergeCell ref="C25:C28"/>
    <mergeCell ref="D25:D28"/>
    <mergeCell ref="E25:E28"/>
    <mergeCell ref="F25:F28"/>
    <mergeCell ref="E39:E43"/>
    <mergeCell ref="C37:C38"/>
    <mergeCell ref="B36:B38"/>
    <mergeCell ref="D36:D38"/>
    <mergeCell ref="E36:E38"/>
    <mergeCell ref="D39:D43"/>
    <mergeCell ref="C34:C35"/>
    <mergeCell ref="B44:B45"/>
    <mergeCell ref="C44:C45"/>
    <mergeCell ref="D44:D45"/>
    <mergeCell ref="E44:E45"/>
    <mergeCell ref="F17:F20"/>
    <mergeCell ref="B17:B20"/>
    <mergeCell ref="C17:C20"/>
    <mergeCell ref="D17:D20"/>
    <mergeCell ref="E17:E20"/>
    <mergeCell ref="B21:B24"/>
    <mergeCell ref="C21:C24"/>
    <mergeCell ref="D21:D24"/>
    <mergeCell ref="E21:E24"/>
    <mergeCell ref="F21:F24"/>
    <mergeCell ref="C9:C12"/>
    <mergeCell ref="D9:D12"/>
    <mergeCell ref="E9:E12"/>
    <mergeCell ref="F9:F12"/>
    <mergeCell ref="B13:B16"/>
    <mergeCell ref="C13:C16"/>
    <mergeCell ref="D13:D16"/>
    <mergeCell ref="E13:E16"/>
    <mergeCell ref="F13:F16"/>
    <mergeCell ref="B57:B58"/>
    <mergeCell ref="A1:H1"/>
    <mergeCell ref="A2:H2"/>
    <mergeCell ref="A5:A28"/>
    <mergeCell ref="B5:B8"/>
    <mergeCell ref="C5:C8"/>
    <mergeCell ref="D5:D8"/>
    <mergeCell ref="E5:E8"/>
    <mergeCell ref="F5:F8"/>
    <mergeCell ref="B9:B12"/>
    <mergeCell ref="F70:F71"/>
    <mergeCell ref="E66:E67"/>
    <mergeCell ref="D66:D67"/>
    <mergeCell ref="B68:B69"/>
    <mergeCell ref="E55:E56"/>
    <mergeCell ref="B61:B62"/>
    <mergeCell ref="C61:C62"/>
    <mergeCell ref="D61:D62"/>
    <mergeCell ref="D57:D58"/>
    <mergeCell ref="E57:E58"/>
    <mergeCell ref="F55:F56"/>
    <mergeCell ref="D59:D60"/>
    <mergeCell ref="B82:H83"/>
    <mergeCell ref="B84:H86"/>
    <mergeCell ref="E49:E52"/>
    <mergeCell ref="F49:F52"/>
    <mergeCell ref="B55:B56"/>
    <mergeCell ref="C55:C56"/>
    <mergeCell ref="D55:D56"/>
    <mergeCell ref="E70:E71"/>
  </mergeCells>
  <printOptions/>
  <pageMargins left="0.48" right="0.21" top="0.3937007874015748" bottom="0.35433070866141736" header="0.2755905511811024" footer="0.2755905511811024"/>
  <pageSetup fitToHeight="0" fitToWidth="1" horizontalDpi="600" verticalDpi="600" orientation="landscape" paperSize="9" scale="86" r:id="rId1"/>
  <rowBreaks count="1" manualBreakCount="1">
    <brk id="45" max="7" man="1"/>
  </rowBreaks>
</worksheet>
</file>

<file path=xl/worksheets/sheet5.xml><?xml version="1.0" encoding="utf-8"?>
<worksheet xmlns="http://schemas.openxmlformats.org/spreadsheetml/2006/main" xmlns:r="http://schemas.openxmlformats.org/officeDocument/2006/relationships">
  <dimension ref="A1:M81"/>
  <sheetViews>
    <sheetView zoomScale="85" zoomScaleNormal="85" zoomScalePageLayoutView="0" workbookViewId="0" topLeftCell="A1">
      <selection activeCell="A1" sqref="A1"/>
    </sheetView>
  </sheetViews>
  <sheetFormatPr defaultColWidth="9.00390625" defaultRowHeight="13.5"/>
  <cols>
    <col min="1" max="1" width="10.75390625" style="23" customWidth="1"/>
    <col min="2" max="2" width="17.75390625" style="23" customWidth="1"/>
    <col min="3" max="4" width="15.00390625" style="23" customWidth="1"/>
    <col min="5" max="5" width="40.00390625" style="23" customWidth="1"/>
    <col min="6" max="16384" width="9.00390625" style="23" customWidth="1"/>
  </cols>
  <sheetData>
    <row r="1" ht="13.5">
      <c r="E1" s="24" t="s">
        <v>100</v>
      </c>
    </row>
    <row r="2" spans="1:5" ht="13.5">
      <c r="A2" s="23" t="s">
        <v>20</v>
      </c>
      <c r="E2" s="48" t="str">
        <f>'入力シート'!E6</f>
        <v>平成○○年○○月○○日</v>
      </c>
    </row>
    <row r="3" ht="13.5">
      <c r="A3" s="23" t="s">
        <v>62</v>
      </c>
    </row>
    <row r="4" ht="13.5">
      <c r="A4" s="23" t="s">
        <v>63</v>
      </c>
    </row>
    <row r="5" ht="9.75" customHeight="1"/>
    <row r="6" spans="3:5" ht="13.5">
      <c r="C6" s="337" t="s">
        <v>18</v>
      </c>
      <c r="D6" s="337"/>
      <c r="E6" s="23" t="str">
        <f>'入力シート'!E11</f>
        <v>○○・□□建設共同企業体</v>
      </c>
    </row>
    <row r="7" spans="3:5" ht="13.5">
      <c r="C7" s="337" t="s">
        <v>140</v>
      </c>
      <c r="D7" s="337"/>
      <c r="E7" s="102">
        <f>'入力シート'!E12</f>
        <v>56789</v>
      </c>
    </row>
    <row r="8" spans="3:5" ht="18" customHeight="1">
      <c r="C8" s="338" t="s">
        <v>112</v>
      </c>
      <c r="D8" s="25" t="s">
        <v>17</v>
      </c>
      <c r="E8" s="25" t="str">
        <f>'入力シート'!E9</f>
        <v>横浜市○区○○町○丁目○－○</v>
      </c>
    </row>
    <row r="9" spans="3:5" ht="18" customHeight="1">
      <c r="C9" s="338"/>
      <c r="D9" s="25" t="s">
        <v>16</v>
      </c>
      <c r="E9" s="25" t="str">
        <f>'入力シート'!E7</f>
        <v>株式会社○○○○○○</v>
      </c>
    </row>
    <row r="10" spans="3:5" ht="18" customHeight="1">
      <c r="C10" s="338"/>
      <c r="D10" s="25" t="s">
        <v>15</v>
      </c>
      <c r="E10" s="26" t="str">
        <f>'入力シート'!E10</f>
        <v>代表取締役　○○　○○</v>
      </c>
    </row>
    <row r="11" spans="3:5" ht="13.5">
      <c r="C11" s="338"/>
      <c r="D11" s="25" t="s">
        <v>37</v>
      </c>
      <c r="E11" s="102">
        <f>'入力シート'!E8</f>
        <v>12345</v>
      </c>
    </row>
    <row r="12" ht="8.25" customHeight="1"/>
    <row r="13" spans="1:5" ht="18" customHeight="1">
      <c r="A13" s="339" t="s">
        <v>130</v>
      </c>
      <c r="B13" s="339"/>
      <c r="C13" s="339"/>
      <c r="D13" s="339"/>
      <c r="E13" s="339"/>
    </row>
    <row r="14" ht="7.5" customHeight="1"/>
    <row r="15" ht="13.5">
      <c r="A15" s="23" t="s">
        <v>113</v>
      </c>
    </row>
    <row r="16" spans="1:5" ht="13.5">
      <c r="A16" s="27"/>
      <c r="B16" s="25"/>
      <c r="C16" s="25"/>
      <c r="D16" s="25"/>
      <c r="E16" s="25"/>
    </row>
    <row r="17" spans="1:5" s="33" customFormat="1" ht="13.5">
      <c r="A17" s="30" t="s">
        <v>3</v>
      </c>
      <c r="B17" s="31" t="str">
        <f>'入力シート'!E19</f>
        <v>南消防署蒔田消防出張所（仮称）新築工事（建築工事）</v>
      </c>
      <c r="C17" s="31"/>
      <c r="D17" s="31"/>
      <c r="E17" s="32"/>
    </row>
    <row r="18" spans="1:5" s="33" customFormat="1" ht="13.5">
      <c r="A18" s="34"/>
      <c r="B18" s="35"/>
      <c r="C18" s="34"/>
      <c r="D18" s="34"/>
      <c r="E18" s="35"/>
    </row>
    <row r="19" spans="1:5" s="33" customFormat="1" ht="22.5" customHeight="1">
      <c r="A19" s="336" t="s">
        <v>0</v>
      </c>
      <c r="B19" s="336"/>
      <c r="C19" s="36" t="s">
        <v>116</v>
      </c>
      <c r="D19" s="37"/>
      <c r="E19" s="35"/>
    </row>
    <row r="20" spans="1:5" s="33" customFormat="1" ht="22.5" customHeight="1">
      <c r="A20" s="335" t="s">
        <v>4</v>
      </c>
      <c r="B20" s="335"/>
      <c r="C20" s="36" t="str">
        <f>IF('入力シート'!C31="適用","第２号","不要")</f>
        <v>不要</v>
      </c>
      <c r="D20" s="37"/>
      <c r="E20" s="35"/>
    </row>
    <row r="21" spans="1:5" s="33" customFormat="1" ht="22.5" customHeight="1">
      <c r="A21" s="335" t="s">
        <v>5</v>
      </c>
      <c r="B21" s="335"/>
      <c r="C21" s="36" t="str">
        <f>IF('入力シート'!C32="適用","第３号","不要")</f>
        <v>不要</v>
      </c>
      <c r="D21" s="37"/>
      <c r="E21" s="35"/>
    </row>
    <row r="22" spans="1:5" s="33" customFormat="1" ht="22.5" customHeight="1">
      <c r="A22" s="335" t="s">
        <v>6</v>
      </c>
      <c r="B22" s="335"/>
      <c r="C22" s="36" t="str">
        <f>IF('入力シート'!C33="適用","第４号","不要")</f>
        <v>不要</v>
      </c>
      <c r="D22" s="37"/>
      <c r="E22" s="35"/>
    </row>
    <row r="23" spans="1:5" s="33" customFormat="1" ht="22.5" customHeight="1">
      <c r="A23" s="335" t="s">
        <v>7</v>
      </c>
      <c r="B23" s="335"/>
      <c r="C23" s="36" t="str">
        <f>IF('入力シート'!C34="適用","第５号","不要")</f>
        <v>第５号</v>
      </c>
      <c r="D23" s="37"/>
      <c r="E23" s="35"/>
    </row>
    <row r="24" spans="1:5" s="33" customFormat="1" ht="22.5" customHeight="1">
      <c r="A24" s="335" t="s">
        <v>8</v>
      </c>
      <c r="B24" s="335"/>
      <c r="C24" s="36" t="str">
        <f>IF('入力シート'!C35="適用","第６号","不要")</f>
        <v>不要</v>
      </c>
      <c r="D24" s="37"/>
      <c r="E24" s="35"/>
    </row>
    <row r="25" spans="1:5" s="33" customFormat="1" ht="22.5" customHeight="1">
      <c r="A25" s="335" t="s">
        <v>9</v>
      </c>
      <c r="B25" s="335"/>
      <c r="C25" s="36" t="str">
        <f>IF('入力シート'!C36="適用","第７号","不要")</f>
        <v>不要</v>
      </c>
      <c r="D25" s="37"/>
      <c r="E25" s="35"/>
    </row>
    <row r="26" spans="1:5" s="33" customFormat="1" ht="13.5">
      <c r="A26" s="37"/>
      <c r="B26" s="34"/>
      <c r="C26" s="34"/>
      <c r="D26" s="34"/>
      <c r="E26" s="35"/>
    </row>
    <row r="27" spans="1:5" s="33" customFormat="1" ht="17.25" customHeight="1">
      <c r="A27" s="39" t="s">
        <v>0</v>
      </c>
      <c r="B27" s="336" t="s">
        <v>114</v>
      </c>
      <c r="C27" s="336"/>
      <c r="D27" s="336"/>
      <c r="E27" s="336"/>
    </row>
    <row r="28" spans="1:5" s="33" customFormat="1" ht="27.75" customHeight="1">
      <c r="A28" s="327" t="s">
        <v>10</v>
      </c>
      <c r="B28" s="38" t="str">
        <f>IF('入力シート'!$C$37="適用","同種工事","不適用")</f>
        <v>不適用</v>
      </c>
      <c r="C28" s="327">
        <f>IF('入力シート'!$C$37="適用",'入力シート'!E37,"")</f>
      </c>
      <c r="D28" s="327"/>
      <c r="E28" s="327">
        <f>IF('入力シート'!$C$37="適用","同種工事の条件","")</f>
      </c>
    </row>
    <row r="29" spans="1:5" s="33" customFormat="1" ht="22.5" customHeight="1">
      <c r="A29" s="327"/>
      <c r="B29" s="38">
        <f>IF('入力シート'!$C$37="適用","工事名","")</f>
      </c>
      <c r="C29" s="334"/>
      <c r="D29" s="334"/>
      <c r="E29" s="334"/>
    </row>
    <row r="30" spans="1:5" s="33" customFormat="1" ht="22.5" customHeight="1">
      <c r="A30" s="327"/>
      <c r="B30" s="38">
        <f>IF('入力シート'!$C$37="適用","契約金額(税込み)","")</f>
      </c>
      <c r="C30" s="334"/>
      <c r="D30" s="334"/>
      <c r="E30" s="334"/>
    </row>
    <row r="31" spans="1:5" s="33" customFormat="1" ht="33.75" customHeight="1">
      <c r="A31" s="327"/>
      <c r="B31" s="38">
        <f>IF('入力シート'!$C$37="適用","添付資料","")</f>
      </c>
      <c r="C31" s="331">
        <f>IF('入力シート'!$C$37="適用","（添付する資料名を記入してください。）","")</f>
      </c>
      <c r="D31" s="331"/>
      <c r="E31" s="331">
        <f>IF('入力シート'!$C$37="適用","同種工事の条件","")</f>
      </c>
    </row>
    <row r="32" spans="1:5" s="33" customFormat="1" ht="22.5" customHeight="1">
      <c r="A32" s="327" t="s">
        <v>75</v>
      </c>
      <c r="B32" s="38" t="str">
        <f>IF('入力シート'!$C$38="適用","同一登録工種","不適用")</f>
        <v>同一登録工種</v>
      </c>
      <c r="C32" s="328" t="str">
        <f>IF('入力シート'!$C$38="適用",'入力シート'!E38,"")</f>
        <v>建築</v>
      </c>
      <c r="D32" s="329"/>
      <c r="E32" s="330" t="str">
        <f>IF('入力シート'!$C$38="適用","同一登録工種","")</f>
        <v>同一登録工種</v>
      </c>
    </row>
    <row r="33" spans="1:5" s="33" customFormat="1" ht="22.5" customHeight="1">
      <c r="A33" s="327"/>
      <c r="B33" s="335" t="str">
        <f>IF('入力シート'!$C$38="適用","工事１","")</f>
        <v>工事１</v>
      </c>
      <c r="C33" s="41" t="str">
        <f>IF('入力シート'!$C$38="適用","工事名","")</f>
        <v>工事名</v>
      </c>
      <c r="D33" s="332"/>
      <c r="E33" s="306"/>
    </row>
    <row r="34" spans="1:5" s="33" customFormat="1" ht="22.5" customHeight="1">
      <c r="A34" s="327"/>
      <c r="B34" s="335" t="str">
        <f>IF('入力シート'!$C$38="適用","同一登録工種","")</f>
        <v>同一登録工種</v>
      </c>
      <c r="C34" s="38" t="str">
        <f>IF('入力シート'!$C$38="適用","工事成績評定点","")</f>
        <v>工事成績評定点</v>
      </c>
      <c r="D34" s="332"/>
      <c r="E34" s="306"/>
    </row>
    <row r="35" spans="1:5" s="33" customFormat="1" ht="22.5" customHeight="1">
      <c r="A35" s="327"/>
      <c r="B35" s="335" t="str">
        <f>IF('入力シート'!$C$38="適用","工事２","")</f>
        <v>工事２</v>
      </c>
      <c r="C35" s="41" t="str">
        <f>IF('入力シート'!$C$38="適用","工事名","")</f>
        <v>工事名</v>
      </c>
      <c r="D35" s="332"/>
      <c r="E35" s="306"/>
    </row>
    <row r="36" spans="1:5" s="33" customFormat="1" ht="22.5" customHeight="1">
      <c r="A36" s="327"/>
      <c r="B36" s="335" t="str">
        <f>IF('入力シート'!$C$38="適用","同一登録工種","")</f>
        <v>同一登録工種</v>
      </c>
      <c r="C36" s="38" t="str">
        <f>IF('入力シート'!$C$38="適用","工事成績評定点","")</f>
        <v>工事成績評定点</v>
      </c>
      <c r="D36" s="332"/>
      <c r="E36" s="306"/>
    </row>
    <row r="37" spans="1:5" s="33" customFormat="1" ht="26.25" customHeight="1">
      <c r="A37" s="327"/>
      <c r="B37" s="38" t="str">
        <f>IF('入力シート'!$C$38="適用","添付資料","")</f>
        <v>添付資料</v>
      </c>
      <c r="C37" s="324" t="str">
        <f>IF('入力シート'!$C$38="適用","工事完成検査結果通知書の写し","")</f>
        <v>工事完成検査結果通知書の写し</v>
      </c>
      <c r="D37" s="325"/>
      <c r="E37" s="326" t="str">
        <f>IF('入力シート'!$C$38="適用","同一登録工種","")</f>
        <v>同一登録工種</v>
      </c>
    </row>
    <row r="38" spans="1:5" s="33" customFormat="1" ht="22.5" customHeight="1">
      <c r="A38" s="327" t="s">
        <v>157</v>
      </c>
      <c r="B38" s="38" t="str">
        <f>IF('入力シート'!$C$39="適用","部門","不適用")</f>
        <v>不適用</v>
      </c>
      <c r="C38" s="324">
        <f>IF('入力シート'!$C$39="適用",'入力シート'!E39,"")</f>
      </c>
      <c r="D38" s="325"/>
      <c r="E38" s="326" t="str">
        <f>IF('入力シート'!$C$38="適用","同一登録工種","")</f>
        <v>同一登録工種</v>
      </c>
    </row>
    <row r="39" spans="1:5" s="33" customFormat="1" ht="22.5" customHeight="1">
      <c r="A39" s="327"/>
      <c r="B39" s="335">
        <f>IF('入力シート'!$C$39="適用","表彰年度","")</f>
      </c>
      <c r="C39" s="38">
        <f>IF('入力シート'!$C$39="適用","表彰１","")</f>
      </c>
      <c r="D39" s="332"/>
      <c r="E39" s="306"/>
    </row>
    <row r="40" spans="1:5" s="33" customFormat="1" ht="22.5" customHeight="1">
      <c r="A40" s="327"/>
      <c r="B40" s="335">
        <f>IF('入力シート'!$C$39="適用","部門","")</f>
      </c>
      <c r="C40" s="38">
        <f>IF('入力シート'!$C$39="適用","表彰２","")</f>
      </c>
      <c r="D40" s="332"/>
      <c r="E40" s="306"/>
    </row>
    <row r="41" spans="1:5" s="33" customFormat="1" ht="27.75" customHeight="1">
      <c r="A41" s="327" t="s">
        <v>125</v>
      </c>
      <c r="B41" s="38" t="str">
        <f>IF('入力シート'!$C$40="適用","同種工事","不適用")</f>
        <v>不適用</v>
      </c>
      <c r="C41" s="327">
        <f>IF('入力シート'!$C$40="適用",'入力シート'!E40,"")</f>
      </c>
      <c r="D41" s="327"/>
      <c r="E41" s="327" t="str">
        <f>IF('入力シート'!$C$38="適用","同一登録工種","")</f>
        <v>同一登録工種</v>
      </c>
    </row>
    <row r="42" spans="1:5" s="33" customFormat="1" ht="22.5" customHeight="1">
      <c r="A42" s="327"/>
      <c r="B42" s="38">
        <f>IF('入力シート'!$C$40="適用","工事名","")</f>
      </c>
      <c r="C42" s="334"/>
      <c r="D42" s="334"/>
      <c r="E42" s="334"/>
    </row>
    <row r="43" spans="1:5" s="33" customFormat="1" ht="22.5" customHeight="1">
      <c r="A43" s="327"/>
      <c r="B43" s="42">
        <f>IF('入力シート'!$C$40="適用","契約金額(税込み)","")</f>
      </c>
      <c r="C43" s="334"/>
      <c r="D43" s="334"/>
      <c r="E43" s="334"/>
    </row>
    <row r="44" spans="1:5" s="33" customFormat="1" ht="22.5" customHeight="1">
      <c r="A44" s="327"/>
      <c r="B44" s="38">
        <f>IF('入力シート'!$C$40="適用","技術者氏名","")</f>
      </c>
      <c r="C44" s="334">
        <f>IF(AND('入力シート'!$C$40="適用",'入力シート'!$C$43="適用"),"[もしくは若手技術者の専任指導技術者氏名]","")</f>
      </c>
      <c r="D44" s="334"/>
      <c r="E44" s="334"/>
    </row>
    <row r="45" spans="1:5" s="33" customFormat="1" ht="44.25" customHeight="1">
      <c r="A45" s="327"/>
      <c r="B45" s="38">
        <f>IF('入力シート'!$C$40="適用","添付資料","")</f>
      </c>
      <c r="C45" s="331">
        <f>IF('入力シート'!$C$40="適用","（添付する資料名を記入してください。）","")</f>
      </c>
      <c r="D45" s="331"/>
      <c r="E45" s="331">
        <f>IF('入力シート'!$C$37="適用","同種工事の条件","")</f>
      </c>
    </row>
    <row r="46" spans="1:5" s="33" customFormat="1" ht="22.5" customHeight="1">
      <c r="A46" s="327" t="s">
        <v>129</v>
      </c>
      <c r="B46" s="38" t="str">
        <f>IF('入力シート'!$C$41="適用","技術者氏名","不適用")</f>
        <v>不適用</v>
      </c>
      <c r="C46" s="293">
        <f>IF(AND('入力シート'!$C$41="適用",'入力シート'!$C$43="適用"),"[もしくは若手技術者の専任指導技術者氏名]","")</f>
      </c>
      <c r="D46" s="294"/>
      <c r="E46" s="295"/>
    </row>
    <row r="47" spans="1:5" s="33" customFormat="1" ht="22.5" customHeight="1">
      <c r="A47" s="327"/>
      <c r="B47" s="43">
        <f>IF('入力シート'!$C$41="適用","監理技術者番号","")</f>
      </c>
      <c r="C47" s="333"/>
      <c r="D47" s="333"/>
      <c r="E47" s="333"/>
    </row>
    <row r="48" spans="1:5" s="33" customFormat="1" ht="26.25" customHeight="1">
      <c r="A48" s="327"/>
      <c r="B48" s="38">
        <f>IF('入力シート'!$C$41="適用","添付資料","")</f>
      </c>
      <c r="C48" s="324">
        <f>IF('入力シート'!$C$41="適用","監理技術者証及び監理技術者講習修了証の写し","")</f>
      </c>
      <c r="D48" s="325"/>
      <c r="E48" s="326">
        <f>IF('入力シート'!$C$41="適用","技術者氏名","")</f>
      </c>
    </row>
    <row r="49" spans="1:5" s="33" customFormat="1" ht="24.75" customHeight="1">
      <c r="A49" s="323" t="s">
        <v>159</v>
      </c>
      <c r="B49" s="38" t="str">
        <f>IF('入力シート'!$C$42="適用","部門","不適用")</f>
        <v>部門</v>
      </c>
      <c r="C49" s="324" t="str">
        <f>IF('入力シート'!$C$42="適用",'入力シート'!E42,"")</f>
        <v>建築</v>
      </c>
      <c r="D49" s="325"/>
      <c r="E49" s="326" t="str">
        <f>IF('入力シート'!$C$38="適用","同一登録工種","")</f>
        <v>同一登録工種</v>
      </c>
    </row>
    <row r="50" spans="1:5" s="33" customFormat="1" ht="24.75" customHeight="1">
      <c r="A50" s="323"/>
      <c r="B50" s="38" t="str">
        <f>IF('入力シート'!$C$42="適用","代理人氏名","")</f>
        <v>代理人氏名</v>
      </c>
      <c r="C50" s="334">
        <f>IF(AND('入力シート'!$C$42="適用",'入力シート'!$C$43="適用"),"[もしくは若手技術者の専任指導技術者氏名]","")</f>
      </c>
      <c r="D50" s="334"/>
      <c r="E50" s="334"/>
    </row>
    <row r="51" spans="1:5" s="33" customFormat="1" ht="24.75" customHeight="1">
      <c r="A51" s="323"/>
      <c r="B51" s="38" t="str">
        <f>IF('入力シート'!$C$42="適用","表彰年度","")</f>
        <v>表彰年度</v>
      </c>
      <c r="C51" s="334"/>
      <c r="D51" s="334"/>
      <c r="E51" s="334"/>
    </row>
    <row r="52" spans="1:5" s="135" customFormat="1" ht="28.5" customHeight="1">
      <c r="A52" s="299" t="s">
        <v>299</v>
      </c>
      <c r="B52" s="155" t="str">
        <f>IF('入力シート'!$C$43="適用","若手技術者氏名","不適用")</f>
        <v>不適用</v>
      </c>
      <c r="C52" s="296">
        <f>IF('入力シート'!$C$43="適用","（若手技術者を配置予定技術者とする場合、若手技術者の氏名を記入してください。）","")</f>
      </c>
      <c r="D52" s="297"/>
      <c r="E52" s="298"/>
    </row>
    <row r="53" spans="1:5" s="135" customFormat="1" ht="15.75" customHeight="1">
      <c r="A53" s="304"/>
      <c r="B53" s="155">
        <f>IF('入力シート'!$C$43="適用","添付書類","")</f>
      </c>
      <c r="C53" s="293">
        <f>IF('入力シート'!$C$43="適用","（年齢証明として添付する書類名を記入してください。）","")</f>
      </c>
      <c r="D53" s="294"/>
      <c r="E53" s="295"/>
    </row>
    <row r="54" spans="1:5" s="135" customFormat="1" ht="30.75" customHeight="1">
      <c r="A54" s="300"/>
      <c r="B54" s="155">
        <f>IF('入力シート'!$C$43="適用","専任指導技術者氏名","")</f>
      </c>
      <c r="C54" s="296">
        <f>IF('入力シート'!$C$43="適用","（配置予定技術者が若手技術者で、かつ専任指導技術者を追加配置する場合、専任指導技術者の氏名を記入してください。）","")</f>
      </c>
      <c r="D54" s="297"/>
      <c r="E54" s="298"/>
    </row>
    <row r="55" spans="1:5" s="33" customFormat="1" ht="21.75" customHeight="1">
      <c r="A55" s="327" t="s">
        <v>126</v>
      </c>
      <c r="B55" s="309" t="str">
        <f>IF('入力シート'!$C$44="適用","ISO9001の登録","不適用")</f>
        <v>不適用</v>
      </c>
      <c r="C55" s="322"/>
      <c r="D55" s="322"/>
      <c r="E55" s="322"/>
    </row>
    <row r="56" spans="1:5" s="33" customFormat="1" ht="18.75" customHeight="1">
      <c r="A56" s="327"/>
      <c r="B56" s="310"/>
      <c r="C56" s="317">
        <f>IF('入力シート'!$C$44="適用","（有、無どちらかを記入してください。）","")</f>
      </c>
      <c r="D56" s="317"/>
      <c r="E56" s="317">
        <f>IF('入力シート'!$C$44="適用","添付書類","")</f>
      </c>
    </row>
    <row r="57" spans="1:5" s="33" customFormat="1" ht="26.25" customHeight="1">
      <c r="A57" s="327"/>
      <c r="B57" s="40">
        <f>IF('入力シート'!$C$44="適用","添付書類","")</f>
      </c>
      <c r="C57" s="324">
        <f>IF('入力シート'!$C$44="適用","登録証の写し及び登録範囲が確認できる付属書等の写し","")</f>
      </c>
      <c r="D57" s="325"/>
      <c r="E57" s="326">
        <f>IF('入力シート'!$C$44="適用","添付書類","")</f>
      </c>
    </row>
    <row r="58" spans="1:5" s="33" customFormat="1" ht="22.5" customHeight="1">
      <c r="A58" s="323" t="s">
        <v>304</v>
      </c>
      <c r="B58" s="40" t="str">
        <f>IF('入力シート'!$C$45="適用","工事施工場所","不適用")</f>
        <v>不適用</v>
      </c>
      <c r="C58" s="328">
        <f>IF('入力シート'!$C$45="適用",'入力シート'!E45,"")</f>
      </c>
      <c r="D58" s="329"/>
      <c r="E58" s="330">
        <f>IF('入力シート'!$C$45="適用","工事施工場所","")</f>
      </c>
    </row>
    <row r="59" spans="1:5" s="33" customFormat="1" ht="22.5" customHeight="1">
      <c r="A59" s="323"/>
      <c r="B59" s="155">
        <f>IF('入力シート'!$C$45="適用","主たる営業所の所在地","")</f>
      </c>
      <c r="C59" s="331"/>
      <c r="D59" s="331"/>
      <c r="E59" s="331"/>
    </row>
    <row r="60" spans="1:5" s="33" customFormat="1" ht="18" customHeight="1">
      <c r="A60" s="323"/>
      <c r="B60" s="40">
        <f>IF('入力シート'!$C$45="適用","添付資料","")</f>
      </c>
      <c r="C60" s="332">
        <f>IF('入力シート'!$C$45="適用","（添付する資料名を記入してください。）","")</f>
      </c>
      <c r="D60" s="305"/>
      <c r="E60" s="306">
        <f>IF('入力シート'!$C$45="適用","添付資料","")</f>
      </c>
    </row>
    <row r="61" spans="1:5" s="33" customFormat="1" ht="24.75" customHeight="1">
      <c r="A61" s="307" t="s">
        <v>305</v>
      </c>
      <c r="B61" s="309" t="str">
        <f>IF('入力シート'!$C$46="適用","横浜市災害協力事業者名簿の登載","不適用")</f>
        <v>不適用</v>
      </c>
      <c r="C61" s="322"/>
      <c r="D61" s="322"/>
      <c r="E61" s="322"/>
    </row>
    <row r="62" spans="1:5" s="33" customFormat="1" ht="19.5" customHeight="1">
      <c r="A62" s="308"/>
      <c r="B62" s="310"/>
      <c r="C62" s="317">
        <f>IF('入力シート'!$C$46="適用","（有、無どちらかを記入してください。）","")</f>
      </c>
      <c r="D62" s="317"/>
      <c r="E62" s="317">
        <f>IF('入力シート'!$C$44="適用","添付書類","")</f>
      </c>
    </row>
    <row r="63" spans="1:5" s="33" customFormat="1" ht="24" customHeight="1">
      <c r="A63" s="323" t="s">
        <v>306</v>
      </c>
      <c r="B63" s="309" t="str">
        <f>IF('入力シート'!$C$47="適用","ISO14001の登録","不適用")</f>
        <v>不適用</v>
      </c>
      <c r="C63" s="322"/>
      <c r="D63" s="322"/>
      <c r="E63" s="322"/>
    </row>
    <row r="64" spans="1:5" s="33" customFormat="1" ht="18" customHeight="1">
      <c r="A64" s="323"/>
      <c r="B64" s="310"/>
      <c r="C64" s="317">
        <f>IF('入力シート'!$C$47="適用","（有、無どちらかを記入してください。）","")</f>
      </c>
      <c r="D64" s="317"/>
      <c r="E64" s="317">
        <f>IF('入力シート'!$C$44="適用","添付書類","")</f>
      </c>
    </row>
    <row r="65" spans="1:5" s="33" customFormat="1" ht="20.25" customHeight="1">
      <c r="A65" s="323"/>
      <c r="B65" s="40">
        <f>IF('入力シート'!$C$47="適用","添付書類","")</f>
      </c>
      <c r="C65" s="324">
        <f>IF('入力シート'!$C$47="適用","登録証の写し及び登録範囲が確認できる付属書等の写し","")</f>
      </c>
      <c r="D65" s="325"/>
      <c r="E65" s="326">
        <f>IF('入力シート'!$C$44="適用","添付書類","")</f>
      </c>
    </row>
    <row r="66" spans="1:5" s="135" customFormat="1" ht="31.5" customHeight="1">
      <c r="A66" s="156" t="s">
        <v>307</v>
      </c>
      <c r="B66" s="156" t="str">
        <f>IF('入力シート'!$C$48="適用","市内中小企業の活用目標値(％)","不適用")</f>
        <v>不適用</v>
      </c>
      <c r="C66" s="312">
        <f>IF('入力シート'!$C$48="適用","目標値（％）を整数で記入してください。","")</f>
      </c>
      <c r="D66" s="313"/>
      <c r="E66" s="314"/>
    </row>
    <row r="67" spans="1:5" s="135" customFormat="1" ht="17.25" customHeight="1">
      <c r="A67" s="307" t="s">
        <v>308</v>
      </c>
      <c r="B67" s="299" t="str">
        <f>IF('入力シート'!$C$50="適用","横浜型地域貢献企業の認定","不適用")</f>
        <v>不適用</v>
      </c>
      <c r="C67" s="316"/>
      <c r="D67" s="316"/>
      <c r="E67" s="316"/>
    </row>
    <row r="68" spans="1:5" s="33" customFormat="1" ht="18.75" customHeight="1">
      <c r="A68" s="315"/>
      <c r="B68" s="300" t="str">
        <f>IF('入力シート'!$C$48="適用","市内中小企業の活用目標値(％)","不適用")</f>
        <v>不適用</v>
      </c>
      <c r="C68" s="317">
        <f>IF('入力シート'!$C$50="適用","（有、無どちらかを記入してください。）","")</f>
      </c>
      <c r="D68" s="317"/>
      <c r="E68" s="317">
        <f>IF('入力シート'!$C$44="適用","添付書類","")</f>
      </c>
    </row>
    <row r="69" spans="1:5" s="135" customFormat="1" ht="18" customHeight="1">
      <c r="A69" s="308"/>
      <c r="B69" s="155">
        <f>IF('入力シート'!$C$50="適用","添付書類","")</f>
      </c>
      <c r="C69" s="301">
        <f>IF('入力シート'!$C$50="適用","認定証の写し","")</f>
      </c>
      <c r="D69" s="302"/>
      <c r="E69" s="303"/>
    </row>
    <row r="70" spans="1:5" s="135" customFormat="1" ht="17.25" customHeight="1">
      <c r="A70" s="318" t="s">
        <v>309</v>
      </c>
      <c r="B70" s="174" t="str">
        <f>IF('入力シート'!$C$51="適用","保有する建設機械","不適用")</f>
        <v>不適用</v>
      </c>
      <c r="C70" s="296">
        <f>IF('入力シート'!$C$51="適用","（1台のみ記入してください。）","")</f>
      </c>
      <c r="D70" s="297"/>
      <c r="E70" s="298"/>
    </row>
    <row r="71" spans="1:5" s="135" customFormat="1" ht="17.25" customHeight="1">
      <c r="A71" s="319"/>
      <c r="B71" s="299">
        <f>IF('入力シート'!$C$51="適用","添付書類","")</f>
      </c>
      <c r="C71" s="305">
        <f>IF('入力シート'!$C$51="適用","(添付する資料名を記入してください。）","")</f>
      </c>
      <c r="D71" s="305"/>
      <c r="E71" s="306"/>
    </row>
    <row r="72" spans="1:5" s="135" customFormat="1" ht="18" customHeight="1">
      <c r="A72" s="320"/>
      <c r="B72" s="300"/>
      <c r="C72" s="301">
        <f>IF('入力シート'!$C$51="適用","当該建設機械の写真","")</f>
      </c>
      <c r="D72" s="302"/>
      <c r="E72" s="303"/>
    </row>
    <row r="73" s="33" customFormat="1" ht="13.5"/>
    <row r="74" spans="2:5" s="33" customFormat="1" ht="13.5">
      <c r="B74" s="44" t="s">
        <v>11</v>
      </c>
      <c r="C74" s="45" t="s">
        <v>12</v>
      </c>
      <c r="D74" s="321" t="str">
        <f>'入力シート'!E13</f>
        <v>○○　○○</v>
      </c>
      <c r="E74" s="321"/>
    </row>
    <row r="75" spans="3:5" s="33" customFormat="1" ht="13.5">
      <c r="C75" s="46" t="s">
        <v>13</v>
      </c>
      <c r="D75" s="311" t="str">
        <f>'入力シート'!E14</f>
        <v>045-999-9999</v>
      </c>
      <c r="E75" s="311"/>
    </row>
    <row r="76" spans="3:10" s="33" customFormat="1" ht="13.5">
      <c r="C76" s="46" t="s">
        <v>14</v>
      </c>
      <c r="D76" s="311" t="str">
        <f>'入力シート'!E15</f>
        <v>045-111-1111</v>
      </c>
      <c r="E76" s="311"/>
      <c r="F76" s="47"/>
      <c r="G76" s="47"/>
      <c r="H76" s="47"/>
      <c r="I76" s="47"/>
      <c r="J76" s="47"/>
    </row>
    <row r="77" spans="5:13" ht="13.5">
      <c r="E77" s="29"/>
      <c r="F77" s="29"/>
      <c r="G77" s="29"/>
      <c r="H77" s="29"/>
      <c r="I77" s="29"/>
      <c r="J77" s="29"/>
      <c r="K77" s="28"/>
      <c r="L77" s="28"/>
      <c r="M77" s="28"/>
    </row>
    <row r="78" spans="5:13" ht="13.5">
      <c r="E78" s="29"/>
      <c r="F78" s="29"/>
      <c r="G78" s="29"/>
      <c r="H78" s="29"/>
      <c r="I78" s="29"/>
      <c r="J78" s="29"/>
      <c r="K78" s="28"/>
      <c r="L78" s="28"/>
      <c r="M78" s="28"/>
    </row>
    <row r="79" spans="5:13" ht="13.5">
      <c r="E79" s="28"/>
      <c r="F79" s="28"/>
      <c r="G79" s="28"/>
      <c r="H79" s="28"/>
      <c r="I79" s="28"/>
      <c r="J79" s="28"/>
      <c r="K79" s="28"/>
      <c r="L79" s="28"/>
      <c r="M79" s="28"/>
    </row>
    <row r="80" spans="5:13" ht="13.5">
      <c r="E80" s="28"/>
      <c r="F80" s="28"/>
      <c r="G80" s="28"/>
      <c r="H80" s="28"/>
      <c r="I80" s="28"/>
      <c r="J80" s="28"/>
      <c r="K80" s="28"/>
      <c r="L80" s="28"/>
      <c r="M80" s="28"/>
    </row>
    <row r="81" spans="5:13" ht="13.5">
      <c r="E81" s="28"/>
      <c r="F81" s="28"/>
      <c r="G81" s="28"/>
      <c r="H81" s="28"/>
      <c r="I81" s="28"/>
      <c r="J81" s="28"/>
      <c r="K81" s="28"/>
      <c r="L81" s="28"/>
      <c r="M81" s="28"/>
    </row>
  </sheetData>
  <sheetProtection password="E7B6" sheet="1" formatCells="0" formatRows="0" insertRows="0"/>
  <mergeCells count="81">
    <mergeCell ref="C6:D6"/>
    <mergeCell ref="C7:D7"/>
    <mergeCell ref="C8:C11"/>
    <mergeCell ref="A13:E13"/>
    <mergeCell ref="A19:B19"/>
    <mergeCell ref="A20:B20"/>
    <mergeCell ref="A21:B21"/>
    <mergeCell ref="A22:B22"/>
    <mergeCell ref="A23:B23"/>
    <mergeCell ref="A24:B24"/>
    <mergeCell ref="A25:B25"/>
    <mergeCell ref="B27:E27"/>
    <mergeCell ref="A28:A31"/>
    <mergeCell ref="C28:E28"/>
    <mergeCell ref="C29:E29"/>
    <mergeCell ref="C30:E30"/>
    <mergeCell ref="C31:E31"/>
    <mergeCell ref="A32:A37"/>
    <mergeCell ref="C32:E32"/>
    <mergeCell ref="B33:B34"/>
    <mergeCell ref="D33:E33"/>
    <mergeCell ref="D34:E34"/>
    <mergeCell ref="B35:B36"/>
    <mergeCell ref="D35:E35"/>
    <mergeCell ref="D36:E36"/>
    <mergeCell ref="C37:E37"/>
    <mergeCell ref="A38:A40"/>
    <mergeCell ref="C38:E38"/>
    <mergeCell ref="B39:B40"/>
    <mergeCell ref="D39:E39"/>
    <mergeCell ref="D40:E40"/>
    <mergeCell ref="A41:A45"/>
    <mergeCell ref="C41:E41"/>
    <mergeCell ref="C42:E42"/>
    <mergeCell ref="C43:E43"/>
    <mergeCell ref="C44:E44"/>
    <mergeCell ref="C45:E45"/>
    <mergeCell ref="A46:A48"/>
    <mergeCell ref="C46:E46"/>
    <mergeCell ref="C47:E47"/>
    <mergeCell ref="C48:E48"/>
    <mergeCell ref="A49:A51"/>
    <mergeCell ref="C49:E49"/>
    <mergeCell ref="C50:E50"/>
    <mergeCell ref="C51:E51"/>
    <mergeCell ref="A55:A57"/>
    <mergeCell ref="B55:B56"/>
    <mergeCell ref="C55:E55"/>
    <mergeCell ref="C56:E56"/>
    <mergeCell ref="C57:E57"/>
    <mergeCell ref="A58:A60"/>
    <mergeCell ref="C58:E58"/>
    <mergeCell ref="C59:E59"/>
    <mergeCell ref="C60:E60"/>
    <mergeCell ref="C61:E61"/>
    <mergeCell ref="C62:E62"/>
    <mergeCell ref="A63:A65"/>
    <mergeCell ref="B63:B64"/>
    <mergeCell ref="C63:E63"/>
    <mergeCell ref="C64:E64"/>
    <mergeCell ref="C65:E65"/>
    <mergeCell ref="D76:E76"/>
    <mergeCell ref="C66:E66"/>
    <mergeCell ref="A67:A69"/>
    <mergeCell ref="C67:E67"/>
    <mergeCell ref="C69:E69"/>
    <mergeCell ref="C68:E68"/>
    <mergeCell ref="B67:B68"/>
    <mergeCell ref="A70:A72"/>
    <mergeCell ref="D74:E74"/>
    <mergeCell ref="D75:E75"/>
    <mergeCell ref="C53:E53"/>
    <mergeCell ref="C70:E70"/>
    <mergeCell ref="B71:B72"/>
    <mergeCell ref="C72:E72"/>
    <mergeCell ref="A52:A54"/>
    <mergeCell ref="C52:E52"/>
    <mergeCell ref="C71:E71"/>
    <mergeCell ref="C54:E54"/>
    <mergeCell ref="A61:A62"/>
    <mergeCell ref="B61:B62"/>
  </mergeCells>
  <dataValidations count="1">
    <dataValidation allowBlank="1" showInputMessage="1" showErrorMessage="1" imeMode="halfAlpha" sqref="E77:J7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356" t="str">
        <f>'入力シート'!E6</f>
        <v>平成○○年○○月○○日</v>
      </c>
      <c r="Q2" s="356"/>
      <c r="R2" s="356"/>
      <c r="S2" s="356"/>
      <c r="T2" s="356"/>
    </row>
    <row r="3" ht="54" customHeight="1"/>
    <row r="4" spans="1:20" ht="18" customHeight="1">
      <c r="A4" s="359" t="s">
        <v>1</v>
      </c>
      <c r="B4" s="359"/>
      <c r="C4" s="359"/>
      <c r="D4" s="359"/>
      <c r="E4" s="359"/>
      <c r="F4" s="359"/>
      <c r="G4" s="359"/>
      <c r="H4" s="359"/>
      <c r="I4" s="359"/>
      <c r="J4" s="359"/>
      <c r="K4" s="359"/>
      <c r="L4" s="359"/>
      <c r="M4" s="359"/>
      <c r="N4" s="359"/>
      <c r="O4" s="359"/>
      <c r="P4" s="359"/>
      <c r="Q4" s="359"/>
      <c r="R4" s="359"/>
      <c r="S4" s="359"/>
      <c r="T4" s="359"/>
    </row>
    <row r="5" spans="1:20" ht="18" customHeight="1">
      <c r="A5" s="359" t="s">
        <v>24</v>
      </c>
      <c r="B5" s="359"/>
      <c r="C5" s="359"/>
      <c r="D5" s="359"/>
      <c r="E5" s="359"/>
      <c r="F5" s="359"/>
      <c r="G5" s="359"/>
      <c r="H5" s="359"/>
      <c r="I5" s="359"/>
      <c r="J5" s="359"/>
      <c r="K5" s="359"/>
      <c r="L5" s="359"/>
      <c r="M5" s="359"/>
      <c r="N5" s="359"/>
      <c r="O5" s="359"/>
      <c r="P5" s="359"/>
      <c r="Q5" s="359"/>
      <c r="R5" s="359"/>
      <c r="S5" s="359"/>
      <c r="T5" s="359"/>
    </row>
    <row r="6" ht="13.5" customHeight="1"/>
    <row r="7" spans="1:20" ht="27" customHeight="1">
      <c r="A7" s="10" t="s">
        <v>3</v>
      </c>
      <c r="B7" s="357" t="str">
        <f>'入力シート'!E19</f>
        <v>南消防署蒔田消防出張所（仮称）新築工事（建築工事）</v>
      </c>
      <c r="C7" s="357"/>
      <c r="D7" s="357"/>
      <c r="E7" s="357"/>
      <c r="F7" s="357"/>
      <c r="G7" s="357"/>
      <c r="H7" s="357"/>
      <c r="I7" s="357"/>
      <c r="J7" s="357"/>
      <c r="K7" s="357"/>
      <c r="L7" s="357"/>
      <c r="M7" s="357"/>
      <c r="N7" s="357"/>
      <c r="O7" s="357"/>
      <c r="P7" s="357"/>
      <c r="Q7" s="357"/>
      <c r="R7" s="357"/>
      <c r="S7" s="357"/>
      <c r="T7" s="357"/>
    </row>
    <row r="8" spans="1:20" ht="27" customHeight="1">
      <c r="A8" s="348" t="s">
        <v>37</v>
      </c>
      <c r="B8" s="362"/>
      <c r="C8" s="361">
        <f>'入力シート'!E8</f>
        <v>12345</v>
      </c>
      <c r="D8" s="361"/>
      <c r="E8" s="361"/>
      <c r="F8" s="106"/>
      <c r="G8" s="106"/>
      <c r="H8" s="106"/>
      <c r="I8" s="106"/>
      <c r="J8" s="106"/>
      <c r="K8" s="106"/>
      <c r="L8" s="106"/>
      <c r="M8" s="106"/>
      <c r="N8" s="106"/>
      <c r="O8" s="106"/>
      <c r="P8" s="106"/>
      <c r="Q8" s="106"/>
      <c r="R8" s="106"/>
      <c r="S8" s="106"/>
      <c r="T8" s="106"/>
    </row>
    <row r="9" ht="27" customHeight="1"/>
    <row r="10" ht="14.25" thickBot="1">
      <c r="A10" s="1" t="s">
        <v>22</v>
      </c>
    </row>
    <row r="11" spans="1:20" ht="15" customHeight="1">
      <c r="A11" s="343" t="s">
        <v>23</v>
      </c>
      <c r="B11" s="344"/>
      <c r="C11" s="340" t="s">
        <v>138</v>
      </c>
      <c r="D11" s="341"/>
      <c r="E11" s="342"/>
      <c r="F11" s="340" t="s">
        <v>138</v>
      </c>
      <c r="G11" s="341"/>
      <c r="H11" s="342"/>
      <c r="I11" s="340" t="s">
        <v>138</v>
      </c>
      <c r="J11" s="341"/>
      <c r="K11" s="342"/>
      <c r="L11" s="340" t="s">
        <v>138</v>
      </c>
      <c r="M11" s="341"/>
      <c r="N11" s="342"/>
      <c r="O11" s="340" t="s">
        <v>138</v>
      </c>
      <c r="P11" s="341"/>
      <c r="Q11" s="342"/>
      <c r="R11" s="340" t="s">
        <v>138</v>
      </c>
      <c r="S11" s="341"/>
      <c r="T11" s="360"/>
    </row>
    <row r="12" spans="1:20" ht="15" customHeight="1">
      <c r="A12" s="345"/>
      <c r="B12" s="346"/>
      <c r="C12" s="347" t="s">
        <v>59</v>
      </c>
      <c r="D12" s="348"/>
      <c r="E12" s="349"/>
      <c r="F12" s="347" t="s">
        <v>59</v>
      </c>
      <c r="G12" s="348"/>
      <c r="H12" s="349"/>
      <c r="I12" s="347" t="s">
        <v>59</v>
      </c>
      <c r="J12" s="348"/>
      <c r="K12" s="349"/>
      <c r="L12" s="347" t="s">
        <v>59</v>
      </c>
      <c r="M12" s="348"/>
      <c r="N12" s="349"/>
      <c r="O12" s="347" t="s">
        <v>59</v>
      </c>
      <c r="P12" s="348"/>
      <c r="Q12" s="349"/>
      <c r="R12" s="347" t="s">
        <v>59</v>
      </c>
      <c r="S12" s="348"/>
      <c r="T12" s="358"/>
    </row>
    <row r="13" spans="1:20" ht="34.5" customHeight="1">
      <c r="A13" s="350"/>
      <c r="B13" s="351"/>
      <c r="C13" s="3"/>
      <c r="D13" s="4"/>
      <c r="E13" s="5"/>
      <c r="F13" s="3"/>
      <c r="G13" s="4"/>
      <c r="H13" s="6"/>
      <c r="I13" s="7"/>
      <c r="J13" s="4"/>
      <c r="K13" s="5"/>
      <c r="L13" s="3"/>
      <c r="M13" s="4"/>
      <c r="N13" s="6"/>
      <c r="O13" s="3"/>
      <c r="P13" s="4"/>
      <c r="Q13" s="6"/>
      <c r="R13" s="7"/>
      <c r="S13" s="4"/>
      <c r="T13" s="8"/>
    </row>
    <row r="14" spans="1:20" ht="34.5" customHeight="1">
      <c r="A14" s="350"/>
      <c r="B14" s="351"/>
      <c r="C14" s="3"/>
      <c r="D14" s="4"/>
      <c r="E14" s="5"/>
      <c r="F14" s="3"/>
      <c r="G14" s="4"/>
      <c r="H14" s="6"/>
      <c r="I14" s="7"/>
      <c r="J14" s="4"/>
      <c r="K14" s="5"/>
      <c r="L14" s="3"/>
      <c r="M14" s="4"/>
      <c r="N14" s="6"/>
      <c r="O14" s="3"/>
      <c r="P14" s="4"/>
      <c r="Q14" s="6"/>
      <c r="R14" s="7"/>
      <c r="S14" s="4"/>
      <c r="T14" s="8"/>
    </row>
    <row r="15" spans="1:20" ht="34.5" customHeight="1">
      <c r="A15" s="350"/>
      <c r="B15" s="351"/>
      <c r="C15" s="3"/>
      <c r="D15" s="4"/>
      <c r="E15" s="5"/>
      <c r="F15" s="3"/>
      <c r="G15" s="4"/>
      <c r="H15" s="6"/>
      <c r="I15" s="7"/>
      <c r="J15" s="4"/>
      <c r="K15" s="5"/>
      <c r="L15" s="3"/>
      <c r="M15" s="4"/>
      <c r="N15" s="6"/>
      <c r="O15" s="3"/>
      <c r="P15" s="4"/>
      <c r="Q15" s="6"/>
      <c r="R15" s="7"/>
      <c r="S15" s="4"/>
      <c r="T15" s="8"/>
    </row>
    <row r="16" spans="1:20" ht="34.5" customHeight="1">
      <c r="A16" s="350"/>
      <c r="B16" s="351"/>
      <c r="C16" s="3"/>
      <c r="D16" s="4"/>
      <c r="E16" s="5"/>
      <c r="F16" s="3"/>
      <c r="G16" s="4"/>
      <c r="H16" s="6"/>
      <c r="I16" s="7"/>
      <c r="J16" s="4"/>
      <c r="K16" s="5"/>
      <c r="L16" s="3"/>
      <c r="M16" s="4"/>
      <c r="N16" s="6"/>
      <c r="O16" s="3"/>
      <c r="P16" s="4"/>
      <c r="Q16" s="6"/>
      <c r="R16" s="7"/>
      <c r="S16" s="4"/>
      <c r="T16" s="8"/>
    </row>
    <row r="17" spans="1:20" ht="34.5" customHeight="1">
      <c r="A17" s="350"/>
      <c r="B17" s="351"/>
      <c r="C17" s="3"/>
      <c r="D17" s="4"/>
      <c r="E17" s="5"/>
      <c r="F17" s="3"/>
      <c r="G17" s="4"/>
      <c r="H17" s="6"/>
      <c r="I17" s="7"/>
      <c r="J17" s="4"/>
      <c r="K17" s="5"/>
      <c r="L17" s="3"/>
      <c r="M17" s="4"/>
      <c r="N17" s="6"/>
      <c r="O17" s="3"/>
      <c r="P17" s="4"/>
      <c r="Q17" s="6"/>
      <c r="R17" s="7"/>
      <c r="S17" s="4"/>
      <c r="T17" s="8"/>
    </row>
    <row r="18" spans="1:20" ht="34.5" customHeight="1">
      <c r="A18" s="350"/>
      <c r="B18" s="351"/>
      <c r="C18" s="3"/>
      <c r="D18" s="4"/>
      <c r="E18" s="5"/>
      <c r="F18" s="3"/>
      <c r="G18" s="4"/>
      <c r="H18" s="6"/>
      <c r="I18" s="7"/>
      <c r="J18" s="4"/>
      <c r="K18" s="5"/>
      <c r="L18" s="3"/>
      <c r="M18" s="4"/>
      <c r="N18" s="6"/>
      <c r="O18" s="3"/>
      <c r="P18" s="4"/>
      <c r="Q18" s="6"/>
      <c r="R18" s="7"/>
      <c r="S18" s="4"/>
      <c r="T18" s="8"/>
    </row>
    <row r="19" spans="1:20" ht="34.5" customHeight="1">
      <c r="A19" s="350"/>
      <c r="B19" s="351"/>
      <c r="C19" s="3"/>
      <c r="D19" s="4"/>
      <c r="E19" s="5"/>
      <c r="F19" s="3"/>
      <c r="G19" s="4"/>
      <c r="H19" s="6"/>
      <c r="I19" s="7"/>
      <c r="J19" s="4"/>
      <c r="K19" s="5"/>
      <c r="L19" s="3"/>
      <c r="M19" s="4"/>
      <c r="N19" s="6"/>
      <c r="O19" s="3"/>
      <c r="P19" s="4"/>
      <c r="Q19" s="6"/>
      <c r="R19" s="7"/>
      <c r="S19" s="4"/>
      <c r="T19" s="8"/>
    </row>
    <row r="20" spans="1:20" ht="34.5" customHeight="1">
      <c r="A20" s="350"/>
      <c r="B20" s="351"/>
      <c r="C20" s="3"/>
      <c r="D20" s="4"/>
      <c r="E20" s="5"/>
      <c r="F20" s="3"/>
      <c r="G20" s="4"/>
      <c r="H20" s="6"/>
      <c r="I20" s="7"/>
      <c r="J20" s="4"/>
      <c r="K20" s="5"/>
      <c r="L20" s="3"/>
      <c r="M20" s="4"/>
      <c r="N20" s="6"/>
      <c r="O20" s="3"/>
      <c r="P20" s="4"/>
      <c r="Q20" s="6"/>
      <c r="R20" s="7"/>
      <c r="S20" s="4"/>
      <c r="T20" s="8"/>
    </row>
    <row r="21" spans="1:20" ht="34.5" customHeight="1">
      <c r="A21" s="350"/>
      <c r="B21" s="351"/>
      <c r="C21" s="3"/>
      <c r="D21" s="4"/>
      <c r="E21" s="5"/>
      <c r="F21" s="3"/>
      <c r="G21" s="4"/>
      <c r="H21" s="6"/>
      <c r="I21" s="7"/>
      <c r="J21" s="4"/>
      <c r="K21" s="5"/>
      <c r="L21" s="3"/>
      <c r="M21" s="4"/>
      <c r="N21" s="6"/>
      <c r="O21" s="3"/>
      <c r="P21" s="4"/>
      <c r="Q21" s="6"/>
      <c r="R21" s="7"/>
      <c r="S21" s="4"/>
      <c r="T21" s="8"/>
    </row>
    <row r="22" spans="1:20" ht="34.5" customHeight="1">
      <c r="A22" s="350"/>
      <c r="B22" s="351"/>
      <c r="C22" s="3"/>
      <c r="D22" s="4"/>
      <c r="E22" s="5"/>
      <c r="F22" s="3"/>
      <c r="G22" s="4"/>
      <c r="H22" s="6"/>
      <c r="I22" s="7"/>
      <c r="J22" s="4"/>
      <c r="K22" s="5"/>
      <c r="L22" s="3"/>
      <c r="M22" s="4"/>
      <c r="N22" s="6"/>
      <c r="O22" s="3"/>
      <c r="P22" s="4"/>
      <c r="Q22" s="6"/>
      <c r="R22" s="7"/>
      <c r="S22" s="4"/>
      <c r="T22" s="8"/>
    </row>
    <row r="23" spans="1:20" ht="27" customHeight="1">
      <c r="A23" s="366" t="s">
        <v>69</v>
      </c>
      <c r="B23" s="215"/>
      <c r="C23" s="363" t="str">
        <f>IF('入力シート'!C31="適用",'入力シート'!E31,"今回工事ではこの項目を適用しません。")</f>
        <v>今回工事ではこの項目を適用しません。</v>
      </c>
      <c r="D23" s="364"/>
      <c r="E23" s="364"/>
      <c r="F23" s="364"/>
      <c r="G23" s="364"/>
      <c r="H23" s="364"/>
      <c r="I23" s="364"/>
      <c r="J23" s="364"/>
      <c r="K23" s="364"/>
      <c r="L23" s="364"/>
      <c r="M23" s="364"/>
      <c r="N23" s="364"/>
      <c r="O23" s="364"/>
      <c r="P23" s="364"/>
      <c r="Q23" s="364"/>
      <c r="R23" s="364"/>
      <c r="S23" s="364"/>
      <c r="T23" s="365"/>
    </row>
    <row r="24" spans="1:20" ht="285" customHeight="1" thickBot="1">
      <c r="A24" s="353" t="s">
        <v>68</v>
      </c>
      <c r="B24" s="354"/>
      <c r="C24" s="354"/>
      <c r="D24" s="354"/>
      <c r="E24" s="354"/>
      <c r="F24" s="354"/>
      <c r="G24" s="354"/>
      <c r="H24" s="354"/>
      <c r="I24" s="354"/>
      <c r="J24" s="354"/>
      <c r="K24" s="354"/>
      <c r="L24" s="354"/>
      <c r="M24" s="354"/>
      <c r="N24" s="354"/>
      <c r="O24" s="354"/>
      <c r="P24" s="354"/>
      <c r="Q24" s="354"/>
      <c r="R24" s="354"/>
      <c r="S24" s="354"/>
      <c r="T24" s="355"/>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352" t="s">
        <v>61</v>
      </c>
      <c r="B26" s="352"/>
      <c r="C26" s="352"/>
      <c r="D26" s="352"/>
      <c r="E26" s="352"/>
      <c r="F26" s="352"/>
      <c r="G26" s="352"/>
      <c r="H26" s="352"/>
      <c r="I26" s="352"/>
      <c r="J26" s="352"/>
      <c r="K26" s="352"/>
      <c r="L26" s="352"/>
      <c r="M26" s="352"/>
      <c r="N26" s="352"/>
      <c r="O26" s="352"/>
      <c r="P26" s="352"/>
      <c r="Q26" s="352"/>
      <c r="R26" s="352"/>
      <c r="S26" s="352"/>
      <c r="T26" s="352"/>
    </row>
  </sheetData>
  <sheetProtection/>
  <mergeCells count="33">
    <mergeCell ref="A4:T4"/>
    <mergeCell ref="A8:B8"/>
    <mergeCell ref="C11:E11"/>
    <mergeCell ref="C23:T23"/>
    <mergeCell ref="A23:B23"/>
    <mergeCell ref="A20:B20"/>
    <mergeCell ref="A19:B19"/>
    <mergeCell ref="A18:B18"/>
    <mergeCell ref="A17:B17"/>
    <mergeCell ref="F11:H11"/>
    <mergeCell ref="P2:T2"/>
    <mergeCell ref="L12:N12"/>
    <mergeCell ref="I12:K12"/>
    <mergeCell ref="B7:T7"/>
    <mergeCell ref="F12:H12"/>
    <mergeCell ref="R12:T12"/>
    <mergeCell ref="O12:Q12"/>
    <mergeCell ref="A5:T5"/>
    <mergeCell ref="R11:T11"/>
    <mergeCell ref="C8:E8"/>
    <mergeCell ref="A26:T26"/>
    <mergeCell ref="A14:B14"/>
    <mergeCell ref="A13:B13"/>
    <mergeCell ref="A21:B21"/>
    <mergeCell ref="A22:B22"/>
    <mergeCell ref="A24:T24"/>
    <mergeCell ref="A15:B15"/>
    <mergeCell ref="I11:K11"/>
    <mergeCell ref="L11:N11"/>
    <mergeCell ref="O11:Q11"/>
    <mergeCell ref="A11:B12"/>
    <mergeCell ref="C12:E12"/>
    <mergeCell ref="A16:B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356" t="str">
        <f>'入力シート'!E6</f>
        <v>平成○○年○○月○○日</v>
      </c>
      <c r="M2" s="356"/>
      <c r="N2" s="356"/>
    </row>
    <row r="3" ht="54" customHeight="1"/>
    <row r="4" spans="1:14" ht="18" customHeight="1">
      <c r="A4" s="359" t="s">
        <v>1</v>
      </c>
      <c r="B4" s="359"/>
      <c r="C4" s="359"/>
      <c r="D4" s="359"/>
      <c r="E4" s="359"/>
      <c r="F4" s="359"/>
      <c r="G4" s="359"/>
      <c r="H4" s="359"/>
      <c r="I4" s="359"/>
      <c r="J4" s="359"/>
      <c r="K4" s="359"/>
      <c r="L4" s="359"/>
      <c r="M4" s="359"/>
      <c r="N4" s="359"/>
    </row>
    <row r="5" spans="1:14" ht="18" customHeight="1">
      <c r="A5" s="359" t="s">
        <v>26</v>
      </c>
      <c r="B5" s="359"/>
      <c r="C5" s="359"/>
      <c r="D5" s="359"/>
      <c r="E5" s="359"/>
      <c r="F5" s="359"/>
      <c r="G5" s="359"/>
      <c r="H5" s="359"/>
      <c r="I5" s="359"/>
      <c r="J5" s="359"/>
      <c r="K5" s="359"/>
      <c r="L5" s="359"/>
      <c r="M5" s="359"/>
      <c r="N5" s="359"/>
    </row>
    <row r="7" spans="1:14" ht="27" customHeight="1">
      <c r="A7" s="10" t="s">
        <v>3</v>
      </c>
      <c r="B7" s="357" t="str">
        <f>'入力シート'!E19</f>
        <v>南消防署蒔田消防出張所（仮称）新築工事（建築工事）</v>
      </c>
      <c r="C7" s="357"/>
      <c r="D7" s="357"/>
      <c r="E7" s="357"/>
      <c r="F7" s="357"/>
      <c r="G7" s="357"/>
      <c r="H7" s="357"/>
      <c r="I7" s="357"/>
      <c r="J7" s="357"/>
      <c r="K7" s="357"/>
      <c r="L7" s="357"/>
      <c r="M7" s="357"/>
      <c r="N7" s="357"/>
    </row>
    <row r="8" spans="1:14" ht="27" customHeight="1">
      <c r="A8" s="348" t="s">
        <v>37</v>
      </c>
      <c r="B8" s="362"/>
      <c r="C8" s="361">
        <f>'入力シート'!E8</f>
        <v>12345</v>
      </c>
      <c r="D8" s="361"/>
      <c r="E8" s="361"/>
      <c r="F8" s="106"/>
      <c r="G8" s="106"/>
      <c r="H8" s="106"/>
      <c r="I8" s="106"/>
      <c r="J8" s="106"/>
      <c r="K8" s="106"/>
      <c r="L8" s="106"/>
      <c r="M8" s="106"/>
      <c r="N8" s="106"/>
    </row>
    <row r="9" ht="14.25" thickBot="1"/>
    <row r="10" spans="1:14" ht="54" customHeight="1" thickBot="1">
      <c r="A10" s="377" t="s">
        <v>69</v>
      </c>
      <c r="B10" s="378"/>
      <c r="C10" s="378"/>
      <c r="D10" s="378"/>
      <c r="E10" s="379" t="str">
        <f>IF('入力シート'!C32="適用",'入力シート'!E32,"今回工事ではこの項目を適用しません。")</f>
        <v>今回工事ではこの項目を適用しません。</v>
      </c>
      <c r="F10" s="380"/>
      <c r="G10" s="380"/>
      <c r="H10" s="380"/>
      <c r="I10" s="380"/>
      <c r="J10" s="380"/>
      <c r="K10" s="380"/>
      <c r="L10" s="380"/>
      <c r="M10" s="380"/>
      <c r="N10" s="381"/>
    </row>
    <row r="11" ht="14.25" thickBot="1"/>
    <row r="12" spans="1:14" ht="27" customHeight="1">
      <c r="A12" s="370" t="s">
        <v>70</v>
      </c>
      <c r="B12" s="341"/>
      <c r="C12" s="341"/>
      <c r="D12" s="341"/>
      <c r="E12" s="341"/>
      <c r="F12" s="341"/>
      <c r="G12" s="341"/>
      <c r="H12" s="341"/>
      <c r="I12" s="341"/>
      <c r="J12" s="341"/>
      <c r="K12" s="341"/>
      <c r="L12" s="341"/>
      <c r="M12" s="341"/>
      <c r="N12" s="360"/>
    </row>
    <row r="13" spans="1:14" ht="27" customHeight="1">
      <c r="A13" s="371"/>
      <c r="B13" s="372"/>
      <c r="C13" s="372"/>
      <c r="D13" s="372"/>
      <c r="E13" s="372"/>
      <c r="F13" s="372"/>
      <c r="G13" s="372"/>
      <c r="H13" s="372"/>
      <c r="I13" s="372"/>
      <c r="J13" s="372"/>
      <c r="K13" s="372"/>
      <c r="L13" s="372"/>
      <c r="M13" s="372"/>
      <c r="N13" s="373"/>
    </row>
    <row r="14" spans="1:14" ht="27" customHeight="1">
      <c r="A14" s="367"/>
      <c r="B14" s="368"/>
      <c r="C14" s="368"/>
      <c r="D14" s="368"/>
      <c r="E14" s="368"/>
      <c r="F14" s="368"/>
      <c r="G14" s="368"/>
      <c r="H14" s="368"/>
      <c r="I14" s="368"/>
      <c r="J14" s="368"/>
      <c r="K14" s="368"/>
      <c r="L14" s="368"/>
      <c r="M14" s="368"/>
      <c r="N14" s="369"/>
    </row>
    <row r="15" spans="1:14" ht="27" customHeight="1">
      <c r="A15" s="367"/>
      <c r="B15" s="368"/>
      <c r="C15" s="368"/>
      <c r="D15" s="368"/>
      <c r="E15" s="368"/>
      <c r="F15" s="368"/>
      <c r="G15" s="368"/>
      <c r="H15" s="368"/>
      <c r="I15" s="368"/>
      <c r="J15" s="368"/>
      <c r="K15" s="368"/>
      <c r="L15" s="368"/>
      <c r="M15" s="368"/>
      <c r="N15" s="369"/>
    </row>
    <row r="16" spans="1:14" ht="27" customHeight="1">
      <c r="A16" s="367"/>
      <c r="B16" s="368"/>
      <c r="C16" s="368"/>
      <c r="D16" s="368"/>
      <c r="E16" s="368"/>
      <c r="F16" s="368"/>
      <c r="G16" s="368"/>
      <c r="H16" s="368"/>
      <c r="I16" s="368"/>
      <c r="J16" s="368"/>
      <c r="K16" s="368"/>
      <c r="L16" s="368"/>
      <c r="M16" s="368"/>
      <c r="N16" s="369"/>
    </row>
    <row r="17" spans="1:14" ht="27" customHeight="1">
      <c r="A17" s="367"/>
      <c r="B17" s="368"/>
      <c r="C17" s="368"/>
      <c r="D17" s="368"/>
      <c r="E17" s="368"/>
      <c r="F17" s="368"/>
      <c r="G17" s="368"/>
      <c r="H17" s="368"/>
      <c r="I17" s="368"/>
      <c r="J17" s="368"/>
      <c r="K17" s="368"/>
      <c r="L17" s="368"/>
      <c r="M17" s="368"/>
      <c r="N17" s="369"/>
    </row>
    <row r="18" spans="1:14" ht="27" customHeight="1">
      <c r="A18" s="367"/>
      <c r="B18" s="368"/>
      <c r="C18" s="368"/>
      <c r="D18" s="368"/>
      <c r="E18" s="368"/>
      <c r="F18" s="368"/>
      <c r="G18" s="368"/>
      <c r="H18" s="368"/>
      <c r="I18" s="368"/>
      <c r="J18" s="368"/>
      <c r="K18" s="368"/>
      <c r="L18" s="368"/>
      <c r="M18" s="368"/>
      <c r="N18" s="369"/>
    </row>
    <row r="19" spans="1:14" ht="27" customHeight="1">
      <c r="A19" s="367"/>
      <c r="B19" s="368"/>
      <c r="C19" s="368"/>
      <c r="D19" s="368"/>
      <c r="E19" s="368"/>
      <c r="F19" s="368"/>
      <c r="G19" s="368"/>
      <c r="H19" s="368"/>
      <c r="I19" s="368"/>
      <c r="J19" s="368"/>
      <c r="K19" s="368"/>
      <c r="L19" s="368"/>
      <c r="M19" s="368"/>
      <c r="N19" s="369"/>
    </row>
    <row r="20" spans="1:14" ht="27" customHeight="1">
      <c r="A20" s="367"/>
      <c r="B20" s="368"/>
      <c r="C20" s="368"/>
      <c r="D20" s="368"/>
      <c r="E20" s="368"/>
      <c r="F20" s="368"/>
      <c r="G20" s="368"/>
      <c r="H20" s="368"/>
      <c r="I20" s="368"/>
      <c r="J20" s="368"/>
      <c r="K20" s="368"/>
      <c r="L20" s="368"/>
      <c r="M20" s="368"/>
      <c r="N20" s="369"/>
    </row>
    <row r="21" spans="1:14" ht="27" customHeight="1">
      <c r="A21" s="367"/>
      <c r="B21" s="368"/>
      <c r="C21" s="368"/>
      <c r="D21" s="368"/>
      <c r="E21" s="368"/>
      <c r="F21" s="368"/>
      <c r="G21" s="368"/>
      <c r="H21" s="368"/>
      <c r="I21" s="368"/>
      <c r="J21" s="368"/>
      <c r="K21" s="368"/>
      <c r="L21" s="368"/>
      <c r="M21" s="368"/>
      <c r="N21" s="369"/>
    </row>
    <row r="22" spans="1:14" ht="27" customHeight="1">
      <c r="A22" s="367"/>
      <c r="B22" s="368"/>
      <c r="C22" s="368"/>
      <c r="D22" s="368"/>
      <c r="E22" s="368"/>
      <c r="F22" s="368"/>
      <c r="G22" s="368"/>
      <c r="H22" s="368"/>
      <c r="I22" s="368"/>
      <c r="J22" s="368"/>
      <c r="K22" s="368"/>
      <c r="L22" s="368"/>
      <c r="M22" s="368"/>
      <c r="N22" s="369"/>
    </row>
    <row r="23" spans="1:14" ht="27" customHeight="1">
      <c r="A23" s="367"/>
      <c r="B23" s="368"/>
      <c r="C23" s="368"/>
      <c r="D23" s="368"/>
      <c r="E23" s="368"/>
      <c r="F23" s="368"/>
      <c r="G23" s="368"/>
      <c r="H23" s="368"/>
      <c r="I23" s="368"/>
      <c r="J23" s="368"/>
      <c r="K23" s="368"/>
      <c r="L23" s="368"/>
      <c r="M23" s="368"/>
      <c r="N23" s="369"/>
    </row>
    <row r="24" spans="1:14" ht="27" customHeight="1">
      <c r="A24" s="367"/>
      <c r="B24" s="368"/>
      <c r="C24" s="368"/>
      <c r="D24" s="368"/>
      <c r="E24" s="368"/>
      <c r="F24" s="368"/>
      <c r="G24" s="368"/>
      <c r="H24" s="368"/>
      <c r="I24" s="368"/>
      <c r="J24" s="368"/>
      <c r="K24" s="368"/>
      <c r="L24" s="368"/>
      <c r="M24" s="368"/>
      <c r="N24" s="369"/>
    </row>
    <row r="25" spans="1:14" ht="27" customHeight="1">
      <c r="A25" s="367"/>
      <c r="B25" s="368"/>
      <c r="C25" s="368"/>
      <c r="D25" s="368"/>
      <c r="E25" s="368"/>
      <c r="F25" s="368"/>
      <c r="G25" s="368"/>
      <c r="H25" s="368"/>
      <c r="I25" s="368"/>
      <c r="J25" s="368"/>
      <c r="K25" s="368"/>
      <c r="L25" s="368"/>
      <c r="M25" s="368"/>
      <c r="N25" s="369"/>
    </row>
    <row r="26" spans="1:14" ht="27" customHeight="1">
      <c r="A26" s="367"/>
      <c r="B26" s="368"/>
      <c r="C26" s="368"/>
      <c r="D26" s="368"/>
      <c r="E26" s="368"/>
      <c r="F26" s="368"/>
      <c r="G26" s="368"/>
      <c r="H26" s="368"/>
      <c r="I26" s="368"/>
      <c r="J26" s="368"/>
      <c r="K26" s="368"/>
      <c r="L26" s="368"/>
      <c r="M26" s="368"/>
      <c r="N26" s="369"/>
    </row>
    <row r="27" spans="1:14" ht="27" customHeight="1">
      <c r="A27" s="367"/>
      <c r="B27" s="368"/>
      <c r="C27" s="368"/>
      <c r="D27" s="368"/>
      <c r="E27" s="368"/>
      <c r="F27" s="368"/>
      <c r="G27" s="368"/>
      <c r="H27" s="368"/>
      <c r="I27" s="368"/>
      <c r="J27" s="368"/>
      <c r="K27" s="368"/>
      <c r="L27" s="368"/>
      <c r="M27" s="368"/>
      <c r="N27" s="369"/>
    </row>
    <row r="28" spans="1:14" ht="27" customHeight="1">
      <c r="A28" s="367"/>
      <c r="B28" s="368"/>
      <c r="C28" s="368"/>
      <c r="D28" s="368"/>
      <c r="E28" s="368"/>
      <c r="F28" s="368"/>
      <c r="G28" s="368"/>
      <c r="H28" s="368"/>
      <c r="I28" s="368"/>
      <c r="J28" s="368"/>
      <c r="K28" s="368"/>
      <c r="L28" s="368"/>
      <c r="M28" s="368"/>
      <c r="N28" s="369"/>
    </row>
    <row r="29" spans="1:14" ht="27" customHeight="1">
      <c r="A29" s="367"/>
      <c r="B29" s="368"/>
      <c r="C29" s="368"/>
      <c r="D29" s="368"/>
      <c r="E29" s="368"/>
      <c r="F29" s="368"/>
      <c r="G29" s="368"/>
      <c r="H29" s="368"/>
      <c r="I29" s="368"/>
      <c r="J29" s="368"/>
      <c r="K29" s="368"/>
      <c r="L29" s="368"/>
      <c r="M29" s="368"/>
      <c r="N29" s="369"/>
    </row>
    <row r="30" spans="1:14" ht="27" customHeight="1">
      <c r="A30" s="367"/>
      <c r="B30" s="368"/>
      <c r="C30" s="368"/>
      <c r="D30" s="368"/>
      <c r="E30" s="368"/>
      <c r="F30" s="368"/>
      <c r="G30" s="368"/>
      <c r="H30" s="368"/>
      <c r="I30" s="368"/>
      <c r="J30" s="368"/>
      <c r="K30" s="368"/>
      <c r="L30" s="368"/>
      <c r="M30" s="368"/>
      <c r="N30" s="369"/>
    </row>
    <row r="31" spans="1:14" ht="27" customHeight="1">
      <c r="A31" s="367"/>
      <c r="B31" s="368"/>
      <c r="C31" s="368"/>
      <c r="D31" s="368"/>
      <c r="E31" s="368"/>
      <c r="F31" s="368"/>
      <c r="G31" s="368"/>
      <c r="H31" s="368"/>
      <c r="I31" s="368"/>
      <c r="J31" s="368"/>
      <c r="K31" s="368"/>
      <c r="L31" s="368"/>
      <c r="M31" s="368"/>
      <c r="N31" s="369"/>
    </row>
    <row r="32" spans="1:14" ht="27" customHeight="1">
      <c r="A32" s="367"/>
      <c r="B32" s="368"/>
      <c r="C32" s="368"/>
      <c r="D32" s="368"/>
      <c r="E32" s="368"/>
      <c r="F32" s="368"/>
      <c r="G32" s="368"/>
      <c r="H32" s="368"/>
      <c r="I32" s="368"/>
      <c r="J32" s="368"/>
      <c r="K32" s="368"/>
      <c r="L32" s="368"/>
      <c r="M32" s="368"/>
      <c r="N32" s="369"/>
    </row>
    <row r="33" spans="1:14" ht="27" customHeight="1">
      <c r="A33" s="367"/>
      <c r="B33" s="368"/>
      <c r="C33" s="368"/>
      <c r="D33" s="368"/>
      <c r="E33" s="368"/>
      <c r="F33" s="368"/>
      <c r="G33" s="368"/>
      <c r="H33" s="368"/>
      <c r="I33" s="368"/>
      <c r="J33" s="368"/>
      <c r="K33" s="368"/>
      <c r="L33" s="368"/>
      <c r="M33" s="368"/>
      <c r="N33" s="369"/>
    </row>
    <row r="34" spans="1:14" ht="27" customHeight="1">
      <c r="A34" s="367"/>
      <c r="B34" s="368"/>
      <c r="C34" s="368"/>
      <c r="D34" s="368"/>
      <c r="E34" s="368"/>
      <c r="F34" s="368"/>
      <c r="G34" s="368"/>
      <c r="H34" s="368"/>
      <c r="I34" s="368"/>
      <c r="J34" s="368"/>
      <c r="K34" s="368"/>
      <c r="L34" s="368"/>
      <c r="M34" s="368"/>
      <c r="N34" s="369"/>
    </row>
    <row r="35" spans="1:14" ht="27" customHeight="1" thickBot="1">
      <c r="A35" s="376"/>
      <c r="B35" s="374"/>
      <c r="C35" s="374"/>
      <c r="D35" s="374"/>
      <c r="E35" s="374"/>
      <c r="F35" s="374"/>
      <c r="G35" s="374"/>
      <c r="H35" s="374"/>
      <c r="I35" s="374"/>
      <c r="J35" s="374"/>
      <c r="K35" s="374"/>
      <c r="L35" s="374"/>
      <c r="M35" s="374"/>
      <c r="N35" s="37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356" t="str">
        <f>'入力シート'!E6</f>
        <v>平成○○年○○月○○日</v>
      </c>
      <c r="M2" s="356"/>
      <c r="N2" s="356"/>
    </row>
    <row r="3" ht="54" customHeight="1"/>
    <row r="4" spans="1:14" ht="18" customHeight="1">
      <c r="A4" s="359" t="s">
        <v>1</v>
      </c>
      <c r="B4" s="359"/>
      <c r="C4" s="359"/>
      <c r="D4" s="359"/>
      <c r="E4" s="359"/>
      <c r="F4" s="359"/>
      <c r="G4" s="359"/>
      <c r="H4" s="359"/>
      <c r="I4" s="359"/>
      <c r="J4" s="359"/>
      <c r="K4" s="359"/>
      <c r="L4" s="359"/>
      <c r="M4" s="359"/>
      <c r="N4" s="359"/>
    </row>
    <row r="5" spans="1:14" ht="18" customHeight="1">
      <c r="A5" s="359" t="s">
        <v>29</v>
      </c>
      <c r="B5" s="359"/>
      <c r="C5" s="359"/>
      <c r="D5" s="359"/>
      <c r="E5" s="359"/>
      <c r="F5" s="359"/>
      <c r="G5" s="359"/>
      <c r="H5" s="359"/>
      <c r="I5" s="359"/>
      <c r="J5" s="359"/>
      <c r="K5" s="359"/>
      <c r="L5" s="359"/>
      <c r="M5" s="359"/>
      <c r="N5" s="359"/>
    </row>
    <row r="7" spans="1:14" ht="27" customHeight="1">
      <c r="A7" s="10" t="s">
        <v>3</v>
      </c>
      <c r="B7" s="357" t="str">
        <f>'入力シート'!E19</f>
        <v>南消防署蒔田消防出張所（仮称）新築工事（建築工事）</v>
      </c>
      <c r="C7" s="357"/>
      <c r="D7" s="357"/>
      <c r="E7" s="357"/>
      <c r="F7" s="357"/>
      <c r="G7" s="357"/>
      <c r="H7" s="357"/>
      <c r="I7" s="357"/>
      <c r="J7" s="357"/>
      <c r="K7" s="357"/>
      <c r="L7" s="357"/>
      <c r="M7" s="357"/>
      <c r="N7" s="357"/>
    </row>
    <row r="8" spans="1:14" ht="27" customHeight="1">
      <c r="A8" s="348" t="s">
        <v>37</v>
      </c>
      <c r="B8" s="362"/>
      <c r="C8" s="361">
        <f>'入力シート'!E8</f>
        <v>12345</v>
      </c>
      <c r="D8" s="361"/>
      <c r="E8" s="361"/>
      <c r="F8" s="106"/>
      <c r="G8" s="106"/>
      <c r="H8" s="106"/>
      <c r="I8" s="106"/>
      <c r="J8" s="106"/>
      <c r="K8" s="106"/>
      <c r="L8" s="106"/>
      <c r="M8" s="106"/>
      <c r="N8" s="106"/>
    </row>
    <row r="9" ht="14.25" thickBot="1"/>
    <row r="10" spans="1:14" ht="54" customHeight="1" thickBot="1">
      <c r="A10" s="377" t="s">
        <v>69</v>
      </c>
      <c r="B10" s="378"/>
      <c r="C10" s="378"/>
      <c r="D10" s="378"/>
      <c r="E10" s="379" t="str">
        <f>IF('入力シート'!C33="適用",'入力シート'!E33,"今回工事ではこの項目を適用しません。")</f>
        <v>今回工事ではこの項目を適用しません。</v>
      </c>
      <c r="F10" s="380"/>
      <c r="G10" s="380"/>
      <c r="H10" s="380"/>
      <c r="I10" s="380"/>
      <c r="J10" s="380"/>
      <c r="K10" s="380"/>
      <c r="L10" s="380"/>
      <c r="M10" s="380"/>
      <c r="N10" s="381"/>
    </row>
    <row r="11" ht="14.25" thickBot="1"/>
    <row r="12" spans="1:14" ht="27" customHeight="1">
      <c r="A12" s="370" t="s">
        <v>71</v>
      </c>
      <c r="B12" s="341"/>
      <c r="C12" s="341"/>
      <c r="D12" s="341"/>
      <c r="E12" s="341"/>
      <c r="F12" s="341"/>
      <c r="G12" s="341"/>
      <c r="H12" s="341"/>
      <c r="I12" s="341"/>
      <c r="J12" s="341"/>
      <c r="K12" s="341"/>
      <c r="L12" s="341"/>
      <c r="M12" s="341"/>
      <c r="N12" s="360"/>
    </row>
    <row r="13" spans="1:14" ht="27" customHeight="1">
      <c r="A13" s="371"/>
      <c r="B13" s="372"/>
      <c r="C13" s="372"/>
      <c r="D13" s="372"/>
      <c r="E13" s="372"/>
      <c r="F13" s="372"/>
      <c r="G13" s="372"/>
      <c r="H13" s="372"/>
      <c r="I13" s="372"/>
      <c r="J13" s="372"/>
      <c r="K13" s="372"/>
      <c r="L13" s="372"/>
      <c r="M13" s="372"/>
      <c r="N13" s="373"/>
    </row>
    <row r="14" spans="1:14" ht="27" customHeight="1">
      <c r="A14" s="367"/>
      <c r="B14" s="368"/>
      <c r="C14" s="368"/>
      <c r="D14" s="368"/>
      <c r="E14" s="368"/>
      <c r="F14" s="368"/>
      <c r="G14" s="368"/>
      <c r="H14" s="368"/>
      <c r="I14" s="368"/>
      <c r="J14" s="368"/>
      <c r="K14" s="368"/>
      <c r="L14" s="368"/>
      <c r="M14" s="368"/>
      <c r="N14" s="369"/>
    </row>
    <row r="15" spans="1:14" ht="27" customHeight="1">
      <c r="A15" s="367"/>
      <c r="B15" s="368"/>
      <c r="C15" s="368"/>
      <c r="D15" s="368"/>
      <c r="E15" s="368"/>
      <c r="F15" s="368"/>
      <c r="G15" s="368"/>
      <c r="H15" s="368"/>
      <c r="I15" s="368"/>
      <c r="J15" s="368"/>
      <c r="K15" s="368"/>
      <c r="L15" s="368"/>
      <c r="M15" s="368"/>
      <c r="N15" s="369"/>
    </row>
    <row r="16" spans="1:14" ht="27" customHeight="1">
      <c r="A16" s="367"/>
      <c r="B16" s="368"/>
      <c r="C16" s="368"/>
      <c r="D16" s="368"/>
      <c r="E16" s="368"/>
      <c r="F16" s="368"/>
      <c r="G16" s="368"/>
      <c r="H16" s="368"/>
      <c r="I16" s="368"/>
      <c r="J16" s="368"/>
      <c r="K16" s="368"/>
      <c r="L16" s="368"/>
      <c r="M16" s="368"/>
      <c r="N16" s="369"/>
    </row>
    <row r="17" spans="1:14" ht="27" customHeight="1">
      <c r="A17" s="367"/>
      <c r="B17" s="368"/>
      <c r="C17" s="368"/>
      <c r="D17" s="368"/>
      <c r="E17" s="368"/>
      <c r="F17" s="368"/>
      <c r="G17" s="368"/>
      <c r="H17" s="368"/>
      <c r="I17" s="368"/>
      <c r="J17" s="368"/>
      <c r="K17" s="368"/>
      <c r="L17" s="368"/>
      <c r="M17" s="368"/>
      <c r="N17" s="369"/>
    </row>
    <row r="18" spans="1:14" ht="27" customHeight="1">
      <c r="A18" s="367"/>
      <c r="B18" s="368"/>
      <c r="C18" s="368"/>
      <c r="D18" s="368"/>
      <c r="E18" s="368"/>
      <c r="F18" s="368"/>
      <c r="G18" s="368"/>
      <c r="H18" s="368"/>
      <c r="I18" s="368"/>
      <c r="J18" s="368"/>
      <c r="K18" s="368"/>
      <c r="L18" s="368"/>
      <c r="M18" s="368"/>
      <c r="N18" s="369"/>
    </row>
    <row r="19" spans="1:14" ht="27" customHeight="1">
      <c r="A19" s="367"/>
      <c r="B19" s="368"/>
      <c r="C19" s="368"/>
      <c r="D19" s="368"/>
      <c r="E19" s="368"/>
      <c r="F19" s="368"/>
      <c r="G19" s="368"/>
      <c r="H19" s="368"/>
      <c r="I19" s="368"/>
      <c r="J19" s="368"/>
      <c r="K19" s="368"/>
      <c r="L19" s="368"/>
      <c r="M19" s="368"/>
      <c r="N19" s="369"/>
    </row>
    <row r="20" spans="1:14" ht="27" customHeight="1">
      <c r="A20" s="367"/>
      <c r="B20" s="368"/>
      <c r="C20" s="368"/>
      <c r="D20" s="368"/>
      <c r="E20" s="368"/>
      <c r="F20" s="368"/>
      <c r="G20" s="368"/>
      <c r="H20" s="368"/>
      <c r="I20" s="368"/>
      <c r="J20" s="368"/>
      <c r="K20" s="368"/>
      <c r="L20" s="368"/>
      <c r="M20" s="368"/>
      <c r="N20" s="369"/>
    </row>
    <row r="21" spans="1:14" ht="27" customHeight="1">
      <c r="A21" s="367"/>
      <c r="B21" s="368"/>
      <c r="C21" s="368"/>
      <c r="D21" s="368"/>
      <c r="E21" s="368"/>
      <c r="F21" s="368"/>
      <c r="G21" s="368"/>
      <c r="H21" s="368"/>
      <c r="I21" s="368"/>
      <c r="J21" s="368"/>
      <c r="K21" s="368"/>
      <c r="L21" s="368"/>
      <c r="M21" s="368"/>
      <c r="N21" s="369"/>
    </row>
    <row r="22" spans="1:14" ht="27" customHeight="1">
      <c r="A22" s="367"/>
      <c r="B22" s="368"/>
      <c r="C22" s="368"/>
      <c r="D22" s="368"/>
      <c r="E22" s="368"/>
      <c r="F22" s="368"/>
      <c r="G22" s="368"/>
      <c r="H22" s="368"/>
      <c r="I22" s="368"/>
      <c r="J22" s="368"/>
      <c r="K22" s="368"/>
      <c r="L22" s="368"/>
      <c r="M22" s="368"/>
      <c r="N22" s="369"/>
    </row>
    <row r="23" spans="1:14" ht="27" customHeight="1">
      <c r="A23" s="367"/>
      <c r="B23" s="368"/>
      <c r="C23" s="368"/>
      <c r="D23" s="368"/>
      <c r="E23" s="368"/>
      <c r="F23" s="368"/>
      <c r="G23" s="368"/>
      <c r="H23" s="368"/>
      <c r="I23" s="368"/>
      <c r="J23" s="368"/>
      <c r="K23" s="368"/>
      <c r="L23" s="368"/>
      <c r="M23" s="368"/>
      <c r="N23" s="369"/>
    </row>
    <row r="24" spans="1:14" ht="27" customHeight="1">
      <c r="A24" s="367"/>
      <c r="B24" s="368"/>
      <c r="C24" s="368"/>
      <c r="D24" s="368"/>
      <c r="E24" s="368"/>
      <c r="F24" s="368"/>
      <c r="G24" s="368"/>
      <c r="H24" s="368"/>
      <c r="I24" s="368"/>
      <c r="J24" s="368"/>
      <c r="K24" s="368"/>
      <c r="L24" s="368"/>
      <c r="M24" s="368"/>
      <c r="N24" s="369"/>
    </row>
    <row r="25" spans="1:14" ht="27" customHeight="1">
      <c r="A25" s="367"/>
      <c r="B25" s="368"/>
      <c r="C25" s="368"/>
      <c r="D25" s="368"/>
      <c r="E25" s="368"/>
      <c r="F25" s="368"/>
      <c r="G25" s="368"/>
      <c r="H25" s="368"/>
      <c r="I25" s="368"/>
      <c r="J25" s="368"/>
      <c r="K25" s="368"/>
      <c r="L25" s="368"/>
      <c r="M25" s="368"/>
      <c r="N25" s="369"/>
    </row>
    <row r="26" spans="1:14" ht="27" customHeight="1">
      <c r="A26" s="367"/>
      <c r="B26" s="368"/>
      <c r="C26" s="368"/>
      <c r="D26" s="368"/>
      <c r="E26" s="368"/>
      <c r="F26" s="368"/>
      <c r="G26" s="368"/>
      <c r="H26" s="368"/>
      <c r="I26" s="368"/>
      <c r="J26" s="368"/>
      <c r="K26" s="368"/>
      <c r="L26" s="368"/>
      <c r="M26" s="368"/>
      <c r="N26" s="369"/>
    </row>
    <row r="27" spans="1:14" ht="27" customHeight="1">
      <c r="A27" s="367"/>
      <c r="B27" s="368"/>
      <c r="C27" s="368"/>
      <c r="D27" s="368"/>
      <c r="E27" s="368"/>
      <c r="F27" s="368"/>
      <c r="G27" s="368"/>
      <c r="H27" s="368"/>
      <c r="I27" s="368"/>
      <c r="J27" s="368"/>
      <c r="K27" s="368"/>
      <c r="L27" s="368"/>
      <c r="M27" s="368"/>
      <c r="N27" s="369"/>
    </row>
    <row r="28" spans="1:14" ht="27" customHeight="1">
      <c r="A28" s="367"/>
      <c r="B28" s="368"/>
      <c r="C28" s="368"/>
      <c r="D28" s="368"/>
      <c r="E28" s="368"/>
      <c r="F28" s="368"/>
      <c r="G28" s="368"/>
      <c r="H28" s="368"/>
      <c r="I28" s="368"/>
      <c r="J28" s="368"/>
      <c r="K28" s="368"/>
      <c r="L28" s="368"/>
      <c r="M28" s="368"/>
      <c r="N28" s="369"/>
    </row>
    <row r="29" spans="1:14" ht="27" customHeight="1">
      <c r="A29" s="367"/>
      <c r="B29" s="368"/>
      <c r="C29" s="368"/>
      <c r="D29" s="368"/>
      <c r="E29" s="368"/>
      <c r="F29" s="368"/>
      <c r="G29" s="368"/>
      <c r="H29" s="368"/>
      <c r="I29" s="368"/>
      <c r="J29" s="368"/>
      <c r="K29" s="368"/>
      <c r="L29" s="368"/>
      <c r="M29" s="368"/>
      <c r="N29" s="369"/>
    </row>
    <row r="30" spans="1:14" ht="27" customHeight="1">
      <c r="A30" s="367"/>
      <c r="B30" s="368"/>
      <c r="C30" s="368"/>
      <c r="D30" s="368"/>
      <c r="E30" s="368"/>
      <c r="F30" s="368"/>
      <c r="G30" s="368"/>
      <c r="H30" s="368"/>
      <c r="I30" s="368"/>
      <c r="J30" s="368"/>
      <c r="K30" s="368"/>
      <c r="L30" s="368"/>
      <c r="M30" s="368"/>
      <c r="N30" s="369"/>
    </row>
    <row r="31" spans="1:14" ht="27" customHeight="1">
      <c r="A31" s="367"/>
      <c r="B31" s="368"/>
      <c r="C31" s="368"/>
      <c r="D31" s="368"/>
      <c r="E31" s="368"/>
      <c r="F31" s="368"/>
      <c r="G31" s="368"/>
      <c r="H31" s="368"/>
      <c r="I31" s="368"/>
      <c r="J31" s="368"/>
      <c r="K31" s="368"/>
      <c r="L31" s="368"/>
      <c r="M31" s="368"/>
      <c r="N31" s="369"/>
    </row>
    <row r="32" spans="1:14" ht="27" customHeight="1">
      <c r="A32" s="367"/>
      <c r="B32" s="368"/>
      <c r="C32" s="368"/>
      <c r="D32" s="368"/>
      <c r="E32" s="368"/>
      <c r="F32" s="368"/>
      <c r="G32" s="368"/>
      <c r="H32" s="368"/>
      <c r="I32" s="368"/>
      <c r="J32" s="368"/>
      <c r="K32" s="368"/>
      <c r="L32" s="368"/>
      <c r="M32" s="368"/>
      <c r="N32" s="369"/>
    </row>
    <row r="33" spans="1:14" ht="27" customHeight="1">
      <c r="A33" s="367"/>
      <c r="B33" s="368"/>
      <c r="C33" s="368"/>
      <c r="D33" s="368"/>
      <c r="E33" s="368"/>
      <c r="F33" s="368"/>
      <c r="G33" s="368"/>
      <c r="H33" s="368"/>
      <c r="I33" s="368"/>
      <c r="J33" s="368"/>
      <c r="K33" s="368"/>
      <c r="L33" s="368"/>
      <c r="M33" s="368"/>
      <c r="N33" s="369"/>
    </row>
    <row r="34" spans="1:14" ht="27" customHeight="1">
      <c r="A34" s="367"/>
      <c r="B34" s="368"/>
      <c r="C34" s="368"/>
      <c r="D34" s="368"/>
      <c r="E34" s="368"/>
      <c r="F34" s="368"/>
      <c r="G34" s="368"/>
      <c r="H34" s="368"/>
      <c r="I34" s="368"/>
      <c r="J34" s="368"/>
      <c r="K34" s="368"/>
      <c r="L34" s="368"/>
      <c r="M34" s="368"/>
      <c r="N34" s="369"/>
    </row>
    <row r="35" spans="1:14" ht="27" customHeight="1" thickBot="1">
      <c r="A35" s="376"/>
      <c r="B35" s="374"/>
      <c r="C35" s="374"/>
      <c r="D35" s="374"/>
      <c r="E35" s="374"/>
      <c r="F35" s="374"/>
      <c r="G35" s="374"/>
      <c r="H35" s="374"/>
      <c r="I35" s="374"/>
      <c r="J35" s="374"/>
      <c r="K35" s="374"/>
      <c r="L35" s="374"/>
      <c r="M35" s="374"/>
      <c r="N35" s="37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356" t="str">
        <f>'入力シート'!E6</f>
        <v>平成○○年○○月○○日</v>
      </c>
      <c r="M2" s="356"/>
      <c r="N2" s="356"/>
    </row>
    <row r="3" ht="54" customHeight="1"/>
    <row r="4" spans="1:14" ht="18" customHeight="1">
      <c r="A4" s="359" t="s">
        <v>1</v>
      </c>
      <c r="B4" s="359"/>
      <c r="C4" s="359"/>
      <c r="D4" s="359"/>
      <c r="E4" s="359"/>
      <c r="F4" s="359"/>
      <c r="G4" s="359"/>
      <c r="H4" s="359"/>
      <c r="I4" s="359"/>
      <c r="J4" s="359"/>
      <c r="K4" s="359"/>
      <c r="L4" s="359"/>
      <c r="M4" s="359"/>
      <c r="N4" s="359"/>
    </row>
    <row r="5" spans="1:14" ht="18" customHeight="1">
      <c r="A5" s="359" t="s">
        <v>32</v>
      </c>
      <c r="B5" s="359"/>
      <c r="C5" s="359"/>
      <c r="D5" s="359"/>
      <c r="E5" s="359"/>
      <c r="F5" s="359"/>
      <c r="G5" s="359"/>
      <c r="H5" s="359"/>
      <c r="I5" s="359"/>
      <c r="J5" s="359"/>
      <c r="K5" s="359"/>
      <c r="L5" s="359"/>
      <c r="M5" s="359"/>
      <c r="N5" s="359"/>
    </row>
    <row r="7" spans="1:14" ht="27" customHeight="1">
      <c r="A7" s="10" t="s">
        <v>3</v>
      </c>
      <c r="B7" s="357" t="str">
        <f>'入力シート'!E19</f>
        <v>南消防署蒔田消防出張所（仮称）新築工事（建築工事）</v>
      </c>
      <c r="C7" s="357"/>
      <c r="D7" s="357"/>
      <c r="E7" s="357"/>
      <c r="F7" s="357"/>
      <c r="G7" s="357"/>
      <c r="H7" s="357"/>
      <c r="I7" s="357"/>
      <c r="J7" s="357"/>
      <c r="K7" s="357"/>
      <c r="L7" s="357"/>
      <c r="M7" s="357"/>
      <c r="N7" s="357"/>
    </row>
    <row r="8" spans="1:14" ht="27" customHeight="1">
      <c r="A8" s="348" t="s">
        <v>37</v>
      </c>
      <c r="B8" s="362"/>
      <c r="C8" s="361">
        <f>'入力シート'!E8</f>
        <v>12345</v>
      </c>
      <c r="D8" s="361"/>
      <c r="E8" s="361"/>
      <c r="F8" s="106"/>
      <c r="G8" s="106"/>
      <c r="H8" s="106"/>
      <c r="I8" s="106"/>
      <c r="J8" s="106"/>
      <c r="K8" s="106"/>
      <c r="L8" s="106"/>
      <c r="M8" s="106"/>
      <c r="N8" s="106"/>
    </row>
    <row r="9" ht="14.25" thickBot="1"/>
    <row r="10" spans="1:14" ht="54" customHeight="1" thickBot="1">
      <c r="A10" s="377" t="s">
        <v>69</v>
      </c>
      <c r="B10" s="378"/>
      <c r="C10" s="378"/>
      <c r="D10" s="378"/>
      <c r="E10" s="379" t="str">
        <f>IF('入力シート'!C34="適用",'入力シート'!E34,"今回工事ではこの項目を適用しません。")</f>
        <v>敷地条件を考慮した環境配慮および安全管理について</v>
      </c>
      <c r="F10" s="380"/>
      <c r="G10" s="380"/>
      <c r="H10" s="380"/>
      <c r="I10" s="380"/>
      <c r="J10" s="380"/>
      <c r="K10" s="380"/>
      <c r="L10" s="380"/>
      <c r="M10" s="380"/>
      <c r="N10" s="381"/>
    </row>
    <row r="11" ht="14.25" thickBot="1"/>
    <row r="12" spans="1:14" ht="27" customHeight="1">
      <c r="A12" s="370" t="s">
        <v>72</v>
      </c>
      <c r="B12" s="341"/>
      <c r="C12" s="341"/>
      <c r="D12" s="341"/>
      <c r="E12" s="341"/>
      <c r="F12" s="341"/>
      <c r="G12" s="341"/>
      <c r="H12" s="341"/>
      <c r="I12" s="341"/>
      <c r="J12" s="341"/>
      <c r="K12" s="341"/>
      <c r="L12" s="341"/>
      <c r="M12" s="341"/>
      <c r="N12" s="360"/>
    </row>
    <row r="13" spans="1:14" ht="27" customHeight="1">
      <c r="A13" s="371"/>
      <c r="B13" s="372"/>
      <c r="C13" s="372"/>
      <c r="D13" s="372"/>
      <c r="E13" s="372"/>
      <c r="F13" s="372"/>
      <c r="G13" s="372"/>
      <c r="H13" s="372"/>
      <c r="I13" s="372"/>
      <c r="J13" s="372"/>
      <c r="K13" s="372"/>
      <c r="L13" s="372"/>
      <c r="M13" s="372"/>
      <c r="N13" s="373"/>
    </row>
    <row r="14" spans="1:14" ht="27" customHeight="1">
      <c r="A14" s="367"/>
      <c r="B14" s="368"/>
      <c r="C14" s="368"/>
      <c r="D14" s="368"/>
      <c r="E14" s="368"/>
      <c r="F14" s="368"/>
      <c r="G14" s="368"/>
      <c r="H14" s="368"/>
      <c r="I14" s="368"/>
      <c r="J14" s="368"/>
      <c r="K14" s="368"/>
      <c r="L14" s="368"/>
      <c r="M14" s="368"/>
      <c r="N14" s="369"/>
    </row>
    <row r="15" spans="1:14" ht="27" customHeight="1">
      <c r="A15" s="367"/>
      <c r="B15" s="368"/>
      <c r="C15" s="368"/>
      <c r="D15" s="368"/>
      <c r="E15" s="368"/>
      <c r="F15" s="368"/>
      <c r="G15" s="368"/>
      <c r="H15" s="368"/>
      <c r="I15" s="368"/>
      <c r="J15" s="368"/>
      <c r="K15" s="368"/>
      <c r="L15" s="368"/>
      <c r="M15" s="368"/>
      <c r="N15" s="369"/>
    </row>
    <row r="16" spans="1:14" ht="27" customHeight="1">
      <c r="A16" s="367"/>
      <c r="B16" s="368"/>
      <c r="C16" s="368"/>
      <c r="D16" s="368"/>
      <c r="E16" s="368"/>
      <c r="F16" s="368"/>
      <c r="G16" s="368"/>
      <c r="H16" s="368"/>
      <c r="I16" s="368"/>
      <c r="J16" s="368"/>
      <c r="K16" s="368"/>
      <c r="L16" s="368"/>
      <c r="M16" s="368"/>
      <c r="N16" s="369"/>
    </row>
    <row r="17" spans="1:14" ht="27" customHeight="1">
      <c r="A17" s="367"/>
      <c r="B17" s="368"/>
      <c r="C17" s="368"/>
      <c r="D17" s="368"/>
      <c r="E17" s="368"/>
      <c r="F17" s="368"/>
      <c r="G17" s="368"/>
      <c r="H17" s="368"/>
      <c r="I17" s="368"/>
      <c r="J17" s="368"/>
      <c r="K17" s="368"/>
      <c r="L17" s="368"/>
      <c r="M17" s="368"/>
      <c r="N17" s="369"/>
    </row>
    <row r="18" spans="1:14" ht="27" customHeight="1">
      <c r="A18" s="367"/>
      <c r="B18" s="368"/>
      <c r="C18" s="368"/>
      <c r="D18" s="368"/>
      <c r="E18" s="368"/>
      <c r="F18" s="368"/>
      <c r="G18" s="368"/>
      <c r="H18" s="368"/>
      <c r="I18" s="368"/>
      <c r="J18" s="368"/>
      <c r="K18" s="368"/>
      <c r="L18" s="368"/>
      <c r="M18" s="368"/>
      <c r="N18" s="369"/>
    </row>
    <row r="19" spans="1:14" ht="27" customHeight="1">
      <c r="A19" s="367"/>
      <c r="B19" s="368"/>
      <c r="C19" s="368"/>
      <c r="D19" s="368"/>
      <c r="E19" s="368"/>
      <c r="F19" s="368"/>
      <c r="G19" s="368"/>
      <c r="H19" s="368"/>
      <c r="I19" s="368"/>
      <c r="J19" s="368"/>
      <c r="K19" s="368"/>
      <c r="L19" s="368"/>
      <c r="M19" s="368"/>
      <c r="N19" s="369"/>
    </row>
    <row r="20" spans="1:14" ht="27" customHeight="1">
      <c r="A20" s="367"/>
      <c r="B20" s="368"/>
      <c r="C20" s="368"/>
      <c r="D20" s="368"/>
      <c r="E20" s="368"/>
      <c r="F20" s="368"/>
      <c r="G20" s="368"/>
      <c r="H20" s="368"/>
      <c r="I20" s="368"/>
      <c r="J20" s="368"/>
      <c r="K20" s="368"/>
      <c r="L20" s="368"/>
      <c r="M20" s="368"/>
      <c r="N20" s="369"/>
    </row>
    <row r="21" spans="1:14" ht="27" customHeight="1">
      <c r="A21" s="367"/>
      <c r="B21" s="368"/>
      <c r="C21" s="368"/>
      <c r="D21" s="368"/>
      <c r="E21" s="368"/>
      <c r="F21" s="368"/>
      <c r="G21" s="368"/>
      <c r="H21" s="368"/>
      <c r="I21" s="368"/>
      <c r="J21" s="368"/>
      <c r="K21" s="368"/>
      <c r="L21" s="368"/>
      <c r="M21" s="368"/>
      <c r="N21" s="369"/>
    </row>
    <row r="22" spans="1:14" ht="27" customHeight="1">
      <c r="A22" s="367"/>
      <c r="B22" s="368"/>
      <c r="C22" s="368"/>
      <c r="D22" s="368"/>
      <c r="E22" s="368"/>
      <c r="F22" s="368"/>
      <c r="G22" s="368"/>
      <c r="H22" s="368"/>
      <c r="I22" s="368"/>
      <c r="J22" s="368"/>
      <c r="K22" s="368"/>
      <c r="L22" s="368"/>
      <c r="M22" s="368"/>
      <c r="N22" s="369"/>
    </row>
    <row r="23" spans="1:14" ht="27" customHeight="1">
      <c r="A23" s="367"/>
      <c r="B23" s="368"/>
      <c r="C23" s="368"/>
      <c r="D23" s="368"/>
      <c r="E23" s="368"/>
      <c r="F23" s="368"/>
      <c r="G23" s="368"/>
      <c r="H23" s="368"/>
      <c r="I23" s="368"/>
      <c r="J23" s="368"/>
      <c r="K23" s="368"/>
      <c r="L23" s="368"/>
      <c r="M23" s="368"/>
      <c r="N23" s="369"/>
    </row>
    <row r="24" spans="1:14" ht="27" customHeight="1">
      <c r="A24" s="367"/>
      <c r="B24" s="368"/>
      <c r="C24" s="368"/>
      <c r="D24" s="368"/>
      <c r="E24" s="368"/>
      <c r="F24" s="368"/>
      <c r="G24" s="368"/>
      <c r="H24" s="368"/>
      <c r="I24" s="368"/>
      <c r="J24" s="368"/>
      <c r="K24" s="368"/>
      <c r="L24" s="368"/>
      <c r="M24" s="368"/>
      <c r="N24" s="369"/>
    </row>
    <row r="25" spans="1:14" ht="27" customHeight="1">
      <c r="A25" s="367"/>
      <c r="B25" s="368"/>
      <c r="C25" s="368"/>
      <c r="D25" s="368"/>
      <c r="E25" s="368"/>
      <c r="F25" s="368"/>
      <c r="G25" s="368"/>
      <c r="H25" s="368"/>
      <c r="I25" s="368"/>
      <c r="J25" s="368"/>
      <c r="K25" s="368"/>
      <c r="L25" s="368"/>
      <c r="M25" s="368"/>
      <c r="N25" s="369"/>
    </row>
    <row r="26" spans="1:14" ht="27" customHeight="1">
      <c r="A26" s="367"/>
      <c r="B26" s="368"/>
      <c r="C26" s="368"/>
      <c r="D26" s="368"/>
      <c r="E26" s="368"/>
      <c r="F26" s="368"/>
      <c r="G26" s="368"/>
      <c r="H26" s="368"/>
      <c r="I26" s="368"/>
      <c r="J26" s="368"/>
      <c r="K26" s="368"/>
      <c r="L26" s="368"/>
      <c r="M26" s="368"/>
      <c r="N26" s="369"/>
    </row>
    <row r="27" spans="1:14" ht="27" customHeight="1">
      <c r="A27" s="367"/>
      <c r="B27" s="368"/>
      <c r="C27" s="368"/>
      <c r="D27" s="368"/>
      <c r="E27" s="368"/>
      <c r="F27" s="368"/>
      <c r="G27" s="368"/>
      <c r="H27" s="368"/>
      <c r="I27" s="368"/>
      <c r="J27" s="368"/>
      <c r="K27" s="368"/>
      <c r="L27" s="368"/>
      <c r="M27" s="368"/>
      <c r="N27" s="369"/>
    </row>
    <row r="28" spans="1:14" ht="27" customHeight="1">
      <c r="A28" s="367"/>
      <c r="B28" s="368"/>
      <c r="C28" s="368"/>
      <c r="D28" s="368"/>
      <c r="E28" s="368"/>
      <c r="F28" s="368"/>
      <c r="G28" s="368"/>
      <c r="H28" s="368"/>
      <c r="I28" s="368"/>
      <c r="J28" s="368"/>
      <c r="K28" s="368"/>
      <c r="L28" s="368"/>
      <c r="M28" s="368"/>
      <c r="N28" s="369"/>
    </row>
    <row r="29" spans="1:14" ht="27" customHeight="1">
      <c r="A29" s="367"/>
      <c r="B29" s="368"/>
      <c r="C29" s="368"/>
      <c r="D29" s="368"/>
      <c r="E29" s="368"/>
      <c r="F29" s="368"/>
      <c r="G29" s="368"/>
      <c r="H29" s="368"/>
      <c r="I29" s="368"/>
      <c r="J29" s="368"/>
      <c r="K29" s="368"/>
      <c r="L29" s="368"/>
      <c r="M29" s="368"/>
      <c r="N29" s="369"/>
    </row>
    <row r="30" spans="1:14" ht="27" customHeight="1">
      <c r="A30" s="367"/>
      <c r="B30" s="368"/>
      <c r="C30" s="368"/>
      <c r="D30" s="368"/>
      <c r="E30" s="368"/>
      <c r="F30" s="368"/>
      <c r="G30" s="368"/>
      <c r="H30" s="368"/>
      <c r="I30" s="368"/>
      <c r="J30" s="368"/>
      <c r="K30" s="368"/>
      <c r="L30" s="368"/>
      <c r="M30" s="368"/>
      <c r="N30" s="369"/>
    </row>
    <row r="31" spans="1:14" ht="27" customHeight="1">
      <c r="A31" s="367"/>
      <c r="B31" s="368"/>
      <c r="C31" s="368"/>
      <c r="D31" s="368"/>
      <c r="E31" s="368"/>
      <c r="F31" s="368"/>
      <c r="G31" s="368"/>
      <c r="H31" s="368"/>
      <c r="I31" s="368"/>
      <c r="J31" s="368"/>
      <c r="K31" s="368"/>
      <c r="L31" s="368"/>
      <c r="M31" s="368"/>
      <c r="N31" s="369"/>
    </row>
    <row r="32" spans="1:14" ht="27" customHeight="1">
      <c r="A32" s="367"/>
      <c r="B32" s="368"/>
      <c r="C32" s="368"/>
      <c r="D32" s="368"/>
      <c r="E32" s="368"/>
      <c r="F32" s="368"/>
      <c r="G32" s="368"/>
      <c r="H32" s="368"/>
      <c r="I32" s="368"/>
      <c r="J32" s="368"/>
      <c r="K32" s="368"/>
      <c r="L32" s="368"/>
      <c r="M32" s="368"/>
      <c r="N32" s="369"/>
    </row>
    <row r="33" spans="1:14" ht="27" customHeight="1">
      <c r="A33" s="367"/>
      <c r="B33" s="368"/>
      <c r="C33" s="368"/>
      <c r="D33" s="368"/>
      <c r="E33" s="368"/>
      <c r="F33" s="368"/>
      <c r="G33" s="368"/>
      <c r="H33" s="368"/>
      <c r="I33" s="368"/>
      <c r="J33" s="368"/>
      <c r="K33" s="368"/>
      <c r="L33" s="368"/>
      <c r="M33" s="368"/>
      <c r="N33" s="369"/>
    </row>
    <row r="34" spans="1:14" ht="27" customHeight="1">
      <c r="A34" s="367"/>
      <c r="B34" s="368"/>
      <c r="C34" s="368"/>
      <c r="D34" s="368"/>
      <c r="E34" s="368"/>
      <c r="F34" s="368"/>
      <c r="G34" s="368"/>
      <c r="H34" s="368"/>
      <c r="I34" s="368"/>
      <c r="J34" s="368"/>
      <c r="K34" s="368"/>
      <c r="L34" s="368"/>
      <c r="M34" s="368"/>
      <c r="N34" s="369"/>
    </row>
    <row r="35" spans="1:14" ht="27" customHeight="1" thickBot="1">
      <c r="A35" s="376"/>
      <c r="B35" s="374"/>
      <c r="C35" s="374"/>
      <c r="D35" s="374"/>
      <c r="E35" s="374"/>
      <c r="F35" s="374"/>
      <c r="G35" s="374"/>
      <c r="H35" s="374"/>
      <c r="I35" s="374"/>
      <c r="J35" s="374"/>
      <c r="K35" s="374"/>
      <c r="L35" s="374"/>
      <c r="M35" s="374"/>
      <c r="N35" s="375"/>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E19:N19"/>
    <mergeCell ref="A25:D25"/>
    <mergeCell ref="E18:N18"/>
    <mergeCell ref="A4:N4"/>
    <mergeCell ref="A5:N5"/>
    <mergeCell ref="A13:D13"/>
    <mergeCell ref="A18:D18"/>
    <mergeCell ref="A12:N12"/>
    <mergeCell ref="B7:N7"/>
    <mergeCell ref="A15:D15"/>
    <mergeCell ref="E35:N35"/>
    <mergeCell ref="E23:N23"/>
    <mergeCell ref="A23:D23"/>
    <mergeCell ref="E21:N21"/>
    <mergeCell ref="L2:N2"/>
    <mergeCell ref="A16:D16"/>
    <mergeCell ref="E16:N16"/>
    <mergeCell ref="A17:D17"/>
    <mergeCell ref="E17:N17"/>
    <mergeCell ref="A8:B8"/>
    <mergeCell ref="C8:E8"/>
    <mergeCell ref="A14:D14"/>
    <mergeCell ref="E13:N13"/>
    <mergeCell ref="E20:N20"/>
    <mergeCell ref="A21:D21"/>
    <mergeCell ref="A22:D22"/>
    <mergeCell ref="A10:D10"/>
    <mergeCell ref="E10:N10"/>
    <mergeCell ref="A20:D20"/>
    <mergeCell ref="E15:N15"/>
    <mergeCell ref="E24:N24"/>
    <mergeCell ref="E22:N22"/>
    <mergeCell ref="A24:D24"/>
    <mergeCell ref="E30:N30"/>
    <mergeCell ref="E31:N31"/>
    <mergeCell ref="E29:N29"/>
    <mergeCell ref="E28:N28"/>
    <mergeCell ref="A26:D26"/>
    <mergeCell ref="E14:N14"/>
    <mergeCell ref="A19:D19"/>
    <mergeCell ref="E34:N34"/>
    <mergeCell ref="E33:N33"/>
    <mergeCell ref="A32:D32"/>
    <mergeCell ref="E32:N32"/>
    <mergeCell ref="E26:N26"/>
    <mergeCell ref="E27:N27"/>
    <mergeCell ref="A27:D27"/>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dc:creator>
  <cp:keywords/>
  <dc:description/>
  <cp:lastModifiedBy>unknown</cp:lastModifiedBy>
  <cp:lastPrinted>2014-06-27T03:05:17Z</cp:lastPrinted>
  <dcterms:created xsi:type="dcterms:W3CDTF">2008-03-03T07:57:31Z</dcterms:created>
  <dcterms:modified xsi:type="dcterms:W3CDTF">2014-07-22T04:19:04Z</dcterms:modified>
  <cp:category/>
  <cp:version/>
  <cp:contentType/>
  <cp:contentStatus/>
</cp:coreProperties>
</file>