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30" windowWidth="15420" windowHeight="4080" tabRatio="883" activeTab="1"/>
  </bookViews>
  <sheets>
    <sheet name="入力シート" sheetId="1" r:id="rId1"/>
    <sheet name="実施要領書(表紙)" sheetId="2" r:id="rId2"/>
    <sheet name="実施要領書(簡易型)" sheetId="3" r:id="rId3"/>
    <sheet name="実施要領書(簡易型)別表" sheetId="4" r:id="rId4"/>
    <sheet name="簡易型第１号様式" sheetId="5" r:id="rId5"/>
    <sheet name="第２号様式" sheetId="6" r:id="rId6"/>
    <sheet name="第３号様式" sheetId="7" r:id="rId7"/>
    <sheet name="第４号様式" sheetId="8" r:id="rId8"/>
    <sheet name="第５号様式" sheetId="9" r:id="rId9"/>
    <sheet name="第６号様式" sheetId="10" r:id="rId10"/>
    <sheet name="第７号様式" sheetId="11" r:id="rId11"/>
  </sheets>
  <definedNames>
    <definedName name="_xlnm.Print_Titles" localSheetId="4">'簡易型第１号様式'!$27:$27</definedName>
    <definedName name="_xlnm.Print_Titles" localSheetId="3">'実施要領書(簡易型)別表'!$3:$3</definedName>
  </definedNames>
  <calcPr fullCalcOnLoad="1"/>
</workbook>
</file>

<file path=xl/sharedStrings.xml><?xml version="1.0" encoding="utf-8"?>
<sst xmlns="http://schemas.openxmlformats.org/spreadsheetml/2006/main" count="320" uniqueCount="227">
  <si>
    <t>総合評価落札方式実施要領書(簡易型)</t>
  </si>
  <si>
    <t>評価項目</t>
  </si>
  <si>
    <t>簡易な施工計画</t>
  </si>
  <si>
    <t>様式</t>
  </si>
  <si>
    <t>工事名</t>
  </si>
  <si>
    <t>工程管理に係る技術的所見</t>
  </si>
  <si>
    <t>品質管理に係る技術的所見</t>
  </si>
  <si>
    <t>施工上の課題に係る技術的所見</t>
  </si>
  <si>
    <t>施工上配慮すべき事項</t>
  </si>
  <si>
    <t>安全管理に留意すべき事項</t>
  </si>
  <si>
    <t>環境負荷軽減に配慮すべき事項</t>
  </si>
  <si>
    <t>同種工事の施工実績</t>
  </si>
  <si>
    <t>連絡先</t>
  </si>
  <si>
    <t>担当者名</t>
  </si>
  <si>
    <t>電話番号</t>
  </si>
  <si>
    <t>FAX番号</t>
  </si>
  <si>
    <t>代表者職氏名</t>
  </si>
  <si>
    <t>商号又は名称</t>
  </si>
  <si>
    <t>所在地</t>
  </si>
  <si>
    <t>（共同企業体の場合は共同企業体名）</t>
  </si>
  <si>
    <t>第１号様式</t>
  </si>
  <si>
    <t>横浜市契約事務受任者</t>
  </si>
  <si>
    <t>会社名</t>
  </si>
  <si>
    <t>工程表</t>
  </si>
  <si>
    <t>工種</t>
  </si>
  <si>
    <t>（工程管理に係る技術的所見）</t>
  </si>
  <si>
    <t>第２号様式</t>
  </si>
  <si>
    <t>（品質管理に係る技術的所見）</t>
  </si>
  <si>
    <t>第３号様式</t>
  </si>
  <si>
    <t>（用紙A4）</t>
  </si>
  <si>
    <t>（施工上の課題に係る技術的所見）</t>
  </si>
  <si>
    <t>第４号様式</t>
  </si>
  <si>
    <t>第５号様式</t>
  </si>
  <si>
    <t>（施工上配慮すべき事項）</t>
  </si>
  <si>
    <t>第６号様式</t>
  </si>
  <si>
    <t>（安全管理に留意すべき事項）</t>
  </si>
  <si>
    <t>第７号様式</t>
  </si>
  <si>
    <t>（環境負荷軽減に配慮すべき事項）</t>
  </si>
  <si>
    <t>業者コード</t>
  </si>
  <si>
    <t>全様式共通</t>
  </si>
  <si>
    <t>項目名</t>
  </si>
  <si>
    <t>■技術資料作成入力シート</t>
  </si>
  <si>
    <t>担当者名</t>
  </si>
  <si>
    <t>提出日</t>
  </si>
  <si>
    <t>※共同企業体名</t>
  </si>
  <si>
    <t>入力の注意事項</t>
  </si>
  <si>
    <t>技術資料の提出日を入力してください。
郵送の場合は投函日を入力してください。</t>
  </si>
  <si>
    <t>契約先の住所を入力してください。</t>
  </si>
  <si>
    <t>契約者の職氏名を入力してください。職名と氏、名の間はそれぞれ１スペース空けてください。
(例）　代表取締役　横浜　太郎</t>
  </si>
  <si>
    <t>技術資料に関する問合せ先となります。
担当者の氏名等を入力してください。</t>
  </si>
  <si>
    <t>委任している場合は委任先の支店名等も入力してください。
（例）　株式会社ヨコハマ　関内支店</t>
  </si>
  <si>
    <t>※共同企業体での参加の場合は代表構成員の情報を入力してください。</t>
  </si>
  <si>
    <t>共同企業体での参加の場合のみ入力してください。　　　　　　　　　　　　　　　　　　　　　　　　　　　　　　　　　　　　　　　　　　　　　　　　　　　　　　　　　　　　　　　　　　　　　　　　　　　　　　　　　　　　　　　　　　　　　　　　　　　　　　　　　　　　　　　　　　　　　　　　　　　　　　　　　　　　　　　　　　　　　　　　　　　　　　　　　　　　　　　　　　　　　　　　　　　　　　　　　　　　　　　　　　　　　　　　　　　　　　　　　　　　　　　　　　　　　　　　　　　　　　　　　　　　　　　　　　　　　　　　　　　　　　　　　　　　　　　　　　　　　　　　　　　　　　　　　　　　　　　　　　　　　　　　　　　　　　　　　　　　　　　　　　　　　　　　　　　　　　　　　　　　　　　　　　　　　　　　　　　　　　　　　　　　　　　　　　　　　　　　　　　　　　　　　　　　　　　　　　　　　　　　　　　　　　　　　　　　　　　　　　　　　　　　　　　　　　　　　　　　　　　　　　　　　　　　　　　　　　　　　　　　　　　　　　　　　　　　　　　　　　　　　　　　　　　　　　　　　　　　　　　　　　　　　　　　　　　　　　　　　　　　　　　　　　　　　　　　　　　　　　　　　　　　　　　　　　　　　　　　　　　　　　　　　　　　　　　　　　　　　　　　　　　　　　　　　　　　　　　　　　　　　　　　　　　　　　　　　　　　　　　　　　　　　　　　　　　　　　　　　　　　　　　　　　　　　　　　　　　　　　　　　　　　　　　　　　　　　　　　　　　　　　　　　　　　　　　　　　　　　　　　　　　　　　　　　　　　　　　　　　　　　　　　　　　　　　　　　　　　　　　　　　　　　　　　　　　　　　　　　　　　　　　　　　　　　　　　　　　　　　　　　　　　　　　　　　　　　　　　　　　　　　　　　　　　　　　　　　　　　　　　　　　　　　　　　　　　　　　　　　　　　　　　　　　　　　　　　　　　　　　　　　　　　　　　　　　　　　　　　　　　　　　　　　　　　　　　　　　　　　　　　　　　　　　　　　　　　　　　　　　　　　　　　　　　　　　　　　　　　　　　　　　　　　　　　　　　　　　　　　　　　　　　　　　　　　　　　　　　　　　　　　　　　　　　　　　　　　　　　　　　　　　　　　　　　　　　　　　　　　　　　　　　　　　　　　　　　　　　　　　　　　　　　　　　　　　　　　　　　　　　　　　　　　　　　　　　　　　　　　　　　　　　　　　　　　　　　　　　　　　　　　　　　　　　　　　　　　　　　　　　　　　　　　　　　　　　　　　　</t>
  </si>
  <si>
    <t>代表取締役　○○　○○</t>
  </si>
  <si>
    <t>○○　○○</t>
  </si>
  <si>
    <t>045-999-9999</t>
  </si>
  <si>
    <t>045-111-1111</t>
  </si>
  <si>
    <t>平成○○年○○月○○日</t>
  </si>
  <si>
    <t>横浜市○区○○町○丁目○－○</t>
  </si>
  <si>
    <t>株式会社○○○○○○</t>
  </si>
  <si>
    <t>10　　20</t>
  </si>
  <si>
    <t>○○・□□建設共同企業体</t>
  </si>
  <si>
    <t>（用紙A4、２枚あるいはA3、１枚まで）</t>
  </si>
  <si>
    <t>横浜市水道事業管理者</t>
  </si>
  <si>
    <t>横浜市交通事業管理者</t>
  </si>
  <si>
    <t>入力欄</t>
  </si>
  <si>
    <t>下記入力欄に必要事項を入力していただくと、会社名等の全様式共通事項が、各様式に自動で挿入されます。</t>
  </si>
  <si>
    <t>業者コードを入力してください。</t>
  </si>
  <si>
    <t>下記以外の項目については、お手数ですが各様式を直接編集してください。</t>
  </si>
  <si>
    <r>
      <t>横浜市入力欄</t>
    </r>
    <r>
      <rPr>
        <b/>
        <sz val="12"/>
        <color indexed="10"/>
        <rFont val="HG丸ｺﾞｼｯｸM-PRO"/>
        <family val="3"/>
      </rPr>
      <t>（※参加企業の方は以下の項目については編集を行わないでください。）</t>
    </r>
  </si>
  <si>
    <t>工程管理に係る技術的所見</t>
  </si>
  <si>
    <t>具体的評価項目</t>
  </si>
  <si>
    <t>品質管理に係る技術的所見</t>
  </si>
  <si>
    <t>施工上の課題に係る技術的所見</t>
  </si>
  <si>
    <t>施工上配慮すべき事項</t>
  </si>
  <si>
    <t>安全管理に留意すべき事項</t>
  </si>
  <si>
    <t>環境負荷軽減に配慮すべき事項</t>
  </si>
  <si>
    <t>環境マネジメントシステムの取組状況</t>
  </si>
  <si>
    <t>工事成績評定点の実績</t>
  </si>
  <si>
    <t>技術資料の記入方法と評価基準</t>
  </si>
  <si>
    <t>分類</t>
  </si>
  <si>
    <t>様式</t>
  </si>
  <si>
    <t>記入方法</t>
  </si>
  <si>
    <t>評価基準</t>
  </si>
  <si>
    <t>配点</t>
  </si>
  <si>
    <t>１号</t>
  </si>
  <si>
    <t>企業の技術力</t>
  </si>
  <si>
    <t>簡易な施工計画(工程管理に係る技術的所見)</t>
  </si>
  <si>
    <t>簡易な施工計画(品質管理に係る技術的所見)</t>
  </si>
  <si>
    <t>簡易な施工計画(施工上の課題に係る技術的所見)</t>
  </si>
  <si>
    <t>簡易な施工計画(施工上配慮すべき事項)</t>
  </si>
  <si>
    <t>簡易な施工計画(安全管理に留意すべき事項)</t>
  </si>
  <si>
    <t>簡易な施工計画(環境負荷軽減に配慮すべき事項)</t>
  </si>
  <si>
    <t>同種工事の施工実績</t>
  </si>
  <si>
    <t>工事成績評定点の実績</t>
  </si>
  <si>
    <t>品質管理マネジメントシステムの取組状況</t>
  </si>
  <si>
    <t>建設業の許可における主たる営業所の所在地</t>
  </si>
  <si>
    <t>環境マネジメントシステムの取組状況</t>
  </si>
  <si>
    <t>各評価項目の満点の合計</t>
  </si>
  <si>
    <t>評価
項目</t>
  </si>
  <si>
    <t>具体的
評価項目</t>
  </si>
  <si>
    <t>添付
資料</t>
  </si>
  <si>
    <t>建設業の許可における主たる営業所の所在地</t>
  </si>
  <si>
    <t>技術資料作成に関する質問書提出期限</t>
  </si>
  <si>
    <t>技術資料作成に関する回答日</t>
  </si>
  <si>
    <t>技術者の資格</t>
  </si>
  <si>
    <t>ＩＳＯ１４００１</t>
  </si>
  <si>
    <t>ＩＳＯ９００１</t>
  </si>
  <si>
    <t>第１号様式</t>
  </si>
  <si>
    <t>第１号様式（１）</t>
  </si>
  <si>
    <t>第１号様式（２）</t>
  </si>
  <si>
    <t>第１号様式（３）</t>
  </si>
  <si>
    <t>第１号様式（４）</t>
  </si>
  <si>
    <t>第１号様式（５）</t>
  </si>
  <si>
    <t>第１号様式（６）</t>
  </si>
  <si>
    <t>第１号様式（７）</t>
  </si>
  <si>
    <t>第１号様式（８）</t>
  </si>
  <si>
    <t>第１号様式（９）</t>
  </si>
  <si>
    <t>第１号様式（10）</t>
  </si>
  <si>
    <t>適用</t>
  </si>
  <si>
    <t>（共同企業体の場合は
代表者）</t>
  </si>
  <si>
    <t>技術資料を以下のとおり提出します。なお、資料の内容については事実と相違ないことを誓約します。</t>
  </si>
  <si>
    <t>実績等記入欄</t>
  </si>
  <si>
    <t>企業の同種工事の施工実績</t>
  </si>
  <si>
    <t>工事成績評定点の実績</t>
  </si>
  <si>
    <t>技術者の同種工事の施工経験</t>
  </si>
  <si>
    <t>添付様式</t>
  </si>
  <si>
    <t>内容</t>
  </si>
  <si>
    <t>日程</t>
  </si>
  <si>
    <t>技術資料作成に関する質問書提出期限（注１）</t>
  </si>
  <si>
    <t>技術資料作成に関する質問書に対する回答</t>
  </si>
  <si>
    <t>技術資料受付期間（入札期間）</t>
  </si>
  <si>
    <t xml:space="preserve">落札者の決定、評価結果公表（注２） </t>
  </si>
  <si>
    <t>技術資料受付開始
(入札開始)</t>
  </si>
  <si>
    <t>技術資料受付終了
(入札終了)</t>
  </si>
  <si>
    <t>評価結果公表日</t>
  </si>
  <si>
    <t>適用</t>
  </si>
  <si>
    <t>配置予定技術者の施工経験</t>
  </si>
  <si>
    <t>品質管理マネジメントシステムの取組状況</t>
  </si>
  <si>
    <t>工事施工場所の行政区</t>
  </si>
  <si>
    <t>定義</t>
  </si>
  <si>
    <t>用語</t>
  </si>
  <si>
    <t>配置予定技術者の施工経験の
同種工事</t>
  </si>
  <si>
    <t>配置予定技術者の資格</t>
  </si>
  <si>
    <t>建設業の許可における主たる営業所の所在地</t>
  </si>
  <si>
    <t>技術資料提出書（簡易型）</t>
  </si>
  <si>
    <t>（表紙）</t>
  </si>
  <si>
    <t>※２　本市発注工事には、水道局、交通局及び病院経営局発注工事を含みます。なお、公社等の発注工事は含みません。</t>
  </si>
  <si>
    <t>※３　共同企業体の構成員としての実績の場合は、構成員の出資比率を問いません。</t>
  </si>
  <si>
    <t>※１　共同企業体の構成員としての実績の場合は、出資比率が10分の2以上のものに限ります。その場合は出資比率を証明する書類（
　　ＪＶ協定書の写し等）を合わせて提出してください。</t>
  </si>
  <si>
    <t>企業の施工能力（※4）</t>
  </si>
  <si>
    <t>配置予定技術者の施工経験（※5）</t>
  </si>
  <si>
    <t>配置予定技術者の資格（※5）</t>
  </si>
  <si>
    <t xml:space="preserve">  (2) 適用理由
       横浜市請負工事等総合評価落札方式実施要綱（以下「実施要綱」という。）第３条の規定に基づき、入札
　　者の施工能力等と入札価格を一体として評価することが妥当と認められる工事のため。</t>
  </si>
  <si>
    <t>12  技術提案等が達成されなかったときの取扱
  (1) 入札参加者の技術資料の虚偽記載等明らかに悪質な行為があった場合には、横浜市一般競争参加停止
　　及び指名停止等措置要綱の規定に基づき停止措置等を行います。
  (2) 落札者の技術提案等が達成されなかったときは、自然災害等の不可抗力により達成されない場合を除き、
    落札者は本市の指定する期間内に次の式により算出した違約金を支払わなければなりません。
       違約金（税抜き）＝Ａ－ （Ｂ＋Ｃ２）／（Ｂ＋Ｃ１）×Ａ
　　   Ａ：当初の入札価格
　　   Ｂ：標準点（100点）
　　   Ｃ１：入札時の技術提案等に基づく加算点
　　   Ｃ２：技術提案等が達成できなかった場合の加算点
　     計算の過程では、小数点以下第４位未満を切り捨てます。
  ※　なお、この項目の取扱につきましては、実施要綱第18条の規定に基づきますので、ご留意ください。</t>
  </si>
  <si>
    <t>※４　技術修得型共同企業体での参加の場合は、代表構成員に限り評価対象とします。</t>
  </si>
  <si>
    <t>総合評価落札方式実施要領書</t>
  </si>
  <si>
    <t>横浜市</t>
  </si>
  <si>
    <t>（簡易型）</t>
  </si>
  <si>
    <t>平成　　年　　月</t>
  </si>
  <si>
    <t>　（注１）　技術資料を作成するにあたり質問がある場合は、「設計図書に対する質問書」により上記スケジュールに定
           める期間内に提出してください。具体的な質問方法は設計図書をご覧下さい。（評価基準に関する質問につ
　　　　　いては受付けません。)
             なお、質問の内容が知的財産権等の排他的権利に関係する場合等には、上記実施スケジュールに定める
          日に直接質問者へファックスで回答することがあります。この場合、ホームページ等への登載は行いません。
　（注２）　落札者の決定及び評価結果の公表日はあくまで目安であり、低入札価格調査等により表記日程より遅くな
          ることがあります。</t>
  </si>
  <si>
    <t>１　適用
本実施要領書は、価格その他の条件が本市にとって最も有利なものをもって申し込みをした者を落札者として決定する総合評価落札方式（特別簡易型）による次の工事に適用します。</t>
  </si>
  <si>
    <t xml:space="preserve">  (1) 工事名</t>
  </si>
  <si>
    <t>２　提出を要する書類
    入札に参加しようとする者（以下「入札参加者」という。）は、別表に定める書類（記載内容を証明する書類を
  含む。以下「技術資料」という。）を１部提出してください。なお、提出いただいた技術資料は返却しません。</t>
  </si>
  <si>
    <t>３  スケジュール
    技術資料に関するスケジュールは次表のとおりです。</t>
  </si>
  <si>
    <t>４  技術資料の具体的評価項目と用語の定義
    本件工事における具体的評価項目及び用語の定義は以下のとおりとします。</t>
  </si>
  <si>
    <t>工程管理に係る技術的所見の
具体的評価項目</t>
  </si>
  <si>
    <t>品質管理に係る技術的所見の
具体的評価項目</t>
  </si>
  <si>
    <t>施工上の課題に係る技術的所見の
具体的評価項目</t>
  </si>
  <si>
    <t>施工上配慮すべき事項の
具体的評価項目</t>
  </si>
  <si>
    <t>安全管理に留意すべき事項の
具体的評価項目</t>
  </si>
  <si>
    <t>環境負荷軽減に配慮すべき事項の
具体的評価項目</t>
  </si>
  <si>
    <t>同種工事</t>
  </si>
  <si>
    <r>
      <t>同一登録工種</t>
    </r>
    <r>
      <rPr>
        <sz val="9"/>
        <rFont val="ＭＳ Ｐ明朝"/>
        <family val="1"/>
      </rPr>
      <t>（横浜市工事請負に関する競争入札取扱要綱別表１より）＊１</t>
    </r>
  </si>
  <si>
    <t>５  技術資料の提出方法
  (1) 提出部数
       １部
  (2) 提出方法
       郵送又は直接持参してください。
       技術資料は郵送又は持参にかかわらず、第１号様式に押印のうえ必ず封筒に入れ、使用印鑑で封印を
    行ってください。封筒の表面に「技術資料在中」と朱書きし、あて名は「横浜市財政局契約第一課あて」とし
　　てください。また、裏面には開札日、工事名、商号（又は名称）、業者コード及び連絡先を記載してください。
  (3) 提出先
       〒231-0017　横浜市中区港町1丁目1番地
       横浜市財政局 契約部 契約第一課（関内中央ビル２階）
       電話045(671)2244
  (4) 提出期間
       「３　スケジュール」に定める技術資料の受付期間（土曜日、日曜日及び祝日を除く毎日午前９時か
    ら正午まで及び午後１時から午後５時まで）
　　　※　郵送による提出の場合は、受付期間の最終日の午後５時までに、（３）に定める提出先に到着するよう
        に送付してください。
  (5) その他
     ア  技術資料作成に要する費用は、提出する者の負担とし、提出した技術資料等は返却しません。
　　 イ　提出後の技術資料の変更及び追加等は、（４）に定める提出期間内であっても認められません。</t>
  </si>
  <si>
    <t>６  技術資料の記入方法と評価基準
    技術資料の記入方法と評価基準は別表のとおりです。</t>
  </si>
  <si>
    <t>７　欠格要件
    提出された技術資料の簡易な施工計画が、以下の項目に一つでも該当する場合は、不適切な内容とみな
  し欠格とします。この場合、技術評価点を計算せず、落札者としません。
  (1) 内容の記載がないもの。（工程管理に係る技術的所見にあっては、工程表と技術的所見のいずれか）
  (2) 様式の提出がないもの。
  (3) 関係法令等に抵触する恐れがあるもの。
  (4) 工事請負契約約款の内容及び設計図書の要件（工期、仕様等）を満たしていないもの。
  (5) 無関係な事項のみが記載されているもの。
  (6) 「４　技術資料の具体的評価項目と用語の定義」で指定した具体的評価項目を変更しているもの。
    また、第１号様式の提出がないもの、あるいは第１号様式に押印がないものは欠格とします。</t>
  </si>
  <si>
    <t>10  評価結果等の公表
     評価結果等（落札者及び入札者の評価結果等）は、落札者の決定後、横浜市ホームページで公表します。</t>
  </si>
  <si>
    <t>11　落札者の施工方法等
     落札者は、提出した技術資料に基づき施工しなければなりません。また、技術提案に係る設計変更等は原
　則として行いません。</t>
  </si>
  <si>
    <t>13　評価結果に対する苦情申立て
     評価結果に対して不服がある入札参加者は、書面により次のとおり苦情を申し立てることができます。
  (1) 申立て先
　　   〒231-0017　横浜市中区港町１丁目１番地
　　   横浜市 財政局 公共施設・事業調整室 公共施設・事業調整課
　　   電話045(671)2275
  (2) 申立て期間
　　   評価結果の公表の日から14日以内。なお受付は、土曜日、日曜日及び祝日を除く午前9時から正午まで及
    び午後１時から午後５時まで。</t>
  </si>
  <si>
    <t>※共同企業体名（ＪＶコード）</t>
  </si>
  <si>
    <t>（共同企業体の場合は共同企業体のＪＶコード）</t>
  </si>
  <si>
    <t>８　総合評価落札方式による評価の方法
  (1) 技術資料の審査及び技術評価点の算出
     ア  提出された技術資料について、別表の技術資料の記入方法と評価基準に基づき厳正かつ公平に評価、
       審査します。
     イ  審査の経緯は、原則として非公開とします。
     ウ  技術資料における審査の基準日は「３　スケジュール」に定める入札期間の最終日（技術資料の受付期間
　　　 の最終日） とします（ただし、基準日を別に定める場合を除きます。）。
     エ　審査の結果、評価項目ごとの最低限の要求要件を満たす場合に標準点（100点）を与え、さらに技術資
       料の内容に応じて、評価基準に基づき加算点を与え、技術評価点を算出します。
          技術評価点＝標準点（100点）＋加算点
     オ　技術資料は指定されたサイズ、枚数（別表「記入方法」欄に記載）内を評価します。これを超えるものは
       評価しません。
     カ　評価は技術資料受付期間(入札期間)内に提出された技術資料のみで行います。
     キ　企業の技術力において、設計書、仕様書又は現場説明書の内容から大幅に逸脱した技術提案であると
      判断した場合は、「より優位な評価はしない」又は「評価をしない」場合があります。
     ク　企業の施工能力及び企業の社会性・信頼性において、様式あるいは添付資料不足の場合や添付資料
       で実績等が確認できない場合、またその内容に疑義がある場合は、その実績等を評価しません。
     ケ　不鮮明な記載、誤字、脱字は、0点となる場合があります。
  (2) 評価値の算出
　　   (1)により技術評価点を算出した後、開札を行い、次の式により評価値を算出します。
　　   評価値＝技術評価点／入札価格＝（標準点＋加算点）／入札価格
　　   ただし、算出方法は以下のとおりとします。
     ア　標準点は100点とします。
     イ　上記の入札価格は消費税及び地方消費税を除いた価格とし、単位は億円単位とします。
     ウ　評価値は、小数点以下第４位未満を切り捨てます。</t>
  </si>
  <si>
    <t>※５　技術資料における技術評価点とは異なる評価点となる技術者及び現場代理人を配置した場合は「12　技術提案等が達成されなか
　　ったときの取扱」の対象となります。</t>
  </si>
  <si>
    <t>※６　配置予定技術者については、調達公告の入札参加資格「技術者」及び「その他」を、配置予定現場代理人については、調達公告
　　の入札参加資格「その他」を参照して下さい。</t>
  </si>
  <si>
    <t>別表</t>
  </si>
  <si>
    <t>指定の様式に会社名、担当者等を記入し、他の様式、添付書類を確認のうえ、押印してください。</t>
  </si>
  <si>
    <t>14　その他
   (1) この実施要領書によるもののほか、入札に関する事項については入札公告に定めるとおりです。
   (2) 本市が配布する資料等は入札参加に係る検討以外で使用することを禁じます。
   (3) 提出された技術資料の内容については、その後の工事において、その内容が一般的に使用されている状
     態になった場合には、本市が無償で使用できるものとします。ただし、知的財産権等の排他的権利を有する
     提案についてはこの限りではありません。
   (4) 技術資料に関する事項が他の者に知られることのないように、取り扱うものとします。また提出者の了承を
     得ることなく、その一部を採用することはありません。
   (5)技術資料提出書の記入及び添付資料の作成にあたっては、横浜市財政局公共施設・事業調整課のホーム
　　ページより「横浜市総合評価落札方式　技術資料作成の留意点」をご参照下さい。</t>
  </si>
  <si>
    <t>＊１　過去3年度の工事の工種は、横浜市ホームページ（ヨコハマ・入札のとびら＞入札・契約情報＞入札・契約結果検索（工事））の検索結果画面で確認できます。</t>
  </si>
  <si>
    <t>企業の社会性・信頼性
（※4）</t>
  </si>
  <si>
    <t>◎技術資料を作成するにあたり質問がある場合は、質問書を</t>
  </si>
  <si>
    <t>　までに書面により工事担当課に提出してください（本実施要領書　３（注１）を参照）。</t>
  </si>
  <si>
    <t>◎工事担当課</t>
  </si>
  <si>
    <t>課名を記入してください</t>
  </si>
  <si>
    <t>具体的評価項目を記入してください。</t>
  </si>
  <si>
    <t>同種工事を記入してください。</t>
  </si>
  <si>
    <t>同一登録工種をリストから選択してください。</t>
  </si>
  <si>
    <t>同一部門をリストから選択してください。</t>
  </si>
  <si>
    <t>施工場所（区）を記入してください。</t>
  </si>
  <si>
    <t>住所を記入してください</t>
  </si>
  <si>
    <t>FAX番号を記入してください</t>
  </si>
  <si>
    <t>工事担当課名等</t>
  </si>
  <si>
    <t>電話番号を記入してください</t>
  </si>
  <si>
    <t>土木</t>
  </si>
  <si>
    <t>平成２５年１０月１日版</t>
  </si>
  <si>
    <t>横浜市優良工事施工会社表彰の実績</t>
  </si>
  <si>
    <t>横浜市優良工事施工会社表彰の実績</t>
  </si>
  <si>
    <t>横浜市優良工事施工会社表彰の
同一部門　＊２</t>
  </si>
  <si>
    <t>※４　技術力結集型共同企業体での参加の場合は、いずれの構成員も評価対象とし、評価項目ごとにいずれの構成員を評価対象とする
　　か選択できることとします。実績の回数により加算点が異なる評価項目（工事成績評定点の実績及び横浜市優良工事施工会社表彰
　　の実績）については、どちらか一方の構成員の実績の回数を評価対象とします（各構成員の実績の合算はしません）。</t>
  </si>
  <si>
    <t>配置予定現場代理人の横浜市優良工事現場責任者表彰の実績</t>
  </si>
  <si>
    <t>横浜市優良工事現場責任者表彰の
同一部門　＊２</t>
  </si>
  <si>
    <t>横浜市優良工事現場責任者表彰の実績</t>
  </si>
  <si>
    <t>＊2　平成24年度より、表彰名を「請負業者表彰」から「施工会社表彰」に、「技術者表彰」から「現場責任者表彰」に変更しています。表彰名については読み替えて対応してください。</t>
  </si>
  <si>
    <t>災害協力事業者名簿の登載</t>
  </si>
  <si>
    <t>横浜市災害協力事業者名簿の登載</t>
  </si>
  <si>
    <t>配置予定現場代理人の横浜市優良工事現場責任者表彰の実績（※5）</t>
  </si>
  <si>
    <t>西暦で記入してください。(例　2013/10/1)</t>
  </si>
  <si>
    <t>栄処理区長沼・小菅ケ谷線送泥管整備工事</t>
  </si>
  <si>
    <t>横浜市中区港町一丁目1番地</t>
  </si>
  <si>
    <t>環境創造局管路整備課</t>
  </si>
  <si>
    <t>045-671-2861</t>
  </si>
  <si>
    <t>045-681-2215</t>
  </si>
  <si>
    <t>不適用</t>
  </si>
  <si>
    <t>送泥管・送水管の布設、敷設工事</t>
  </si>
  <si>
    <t>狭隘なスペースでの配管、コンクリート圧送打設、型枠の作業における配慮について</t>
  </si>
  <si>
    <t>坑内での作業における安全管理について（労働災害、公衆災害、光ファイバーケーブル防護）</t>
  </si>
  <si>
    <t>９　落札者の決定方法
  (1) 次のアからウまでの要件にすべて該当する入札者のうち、８（２）により算出する評価値が最も高い者を落札
    予定者とします。なお、評価値の同じ落札予定者が２者以上あるときには、当該者にくじを引かせて落札予定
    者１者を決めます。
     ア  入札価格が予定価格（税抜き）の制限の範囲内であること。
　　 イ  入札者が提出した技術資料が、「７　欠格要件」に定めた要件に一つも該当していないこと。
　　 ウ  評価値が標準点を予定価格（単位：億円　税込み）の108分の100で除して得た数値を下回っていない
　　   こと。
  (2) 落札予定者が入札公告等に定める入札参加資格を満たす者であるかどうかの確認を行います。入札参加
　　資格の確認については、入札公告本文６に定めるとおりです。
  (3) 落札予定者が入札参加資格を満たす者であると確認できた場合には、当該落札予定者を落札者として
    決定します。
  (4) 落札予定者の入札価格が調査基準価格未満である場合の取扱は入札公告本文６によります。</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</si>
</sst>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00000"/>
    <numFmt numFmtId="179" formatCode="00"/>
    <numFmt numFmtId="180" formatCode="0000000"/>
    <numFmt numFmtId="181" formatCode="00000000"/>
    <numFmt numFmtId="182" formatCode="&quot;Yes&quot;;&quot;Yes&quot;;&quot;No&quot;"/>
    <numFmt numFmtId="183" formatCode="&quot;True&quot;;&quot;True&quot;;&quot;False&quot;"/>
    <numFmt numFmtId="184" formatCode="&quot;On&quot;;&quot;On&quot;;&quot;Off&quot;"/>
    <numFmt numFmtId="185" formatCode="[$€-2]\ #,##0.00_);[Red]\([$€-2]\ #,##0.00\)"/>
    <numFmt numFmtId="186" formatCode="[$-411]ggge&quot;年&quot;m&quot;月&quot;d&quot;日&quot;ddd"/>
    <numFmt numFmtId="187" formatCode="[$-411]ggge&quot;年&quot;m&quot;月&quot;d&quot;日&quot;dddd"/>
    <numFmt numFmtId="188" formatCode="[$-411]ggge&quot;年&quot;m&quot;月&quot;d&quot;日&quot;\(aaaa\)"/>
    <numFmt numFmtId="189" formatCode="[$-411]ggge&quot;年&quot;m&quot;月&quot;d&quot;日から&quot;"/>
    <numFmt numFmtId="190" formatCode="[$-411]ggge&quot;年&quot;m&quot;月&quot;d&quot;日まで&quot;"/>
    <numFmt numFmtId="191" formatCode="[$-411]ggge&quot;年&quot;m&quot;月&quot;d&quot;日頃&quot;;@"/>
  </numFmts>
  <fonts count="56">
    <font>
      <sz val="11"/>
      <name val="ＭＳ Ｐゴシック"/>
      <family val="3"/>
    </font>
    <font>
      <sz val="6"/>
      <name val="ＭＳ Ｐゴシック"/>
      <family val="3"/>
    </font>
    <font>
      <sz val="9"/>
      <name val="ＭＳ Ｐゴシック"/>
      <family val="3"/>
    </font>
    <font>
      <b/>
      <sz val="14"/>
      <name val="HG丸ｺﾞｼｯｸM-PRO"/>
      <family val="3"/>
    </font>
    <font>
      <sz val="11"/>
      <name val="ＭＳ Ｐ明朝"/>
      <family val="1"/>
    </font>
    <font>
      <b/>
      <sz val="14"/>
      <name val="ＭＳ Ｐ明朝"/>
      <family val="1"/>
    </font>
    <font>
      <sz val="14"/>
      <name val="ＭＳ Ｐ明朝"/>
      <family val="1"/>
    </font>
    <font>
      <sz val="11"/>
      <name val="HG丸ｺﾞｼｯｸM-PRO"/>
      <family val="3"/>
    </font>
    <font>
      <b/>
      <sz val="12"/>
      <color indexed="10"/>
      <name val="HG丸ｺﾞｼｯｸM-PRO"/>
      <family val="3"/>
    </font>
    <font>
      <sz val="10.5"/>
      <name val="ＭＳ 明朝"/>
      <family val="1"/>
    </font>
    <font>
      <sz val="9"/>
      <name val="ＭＳ 明朝"/>
      <family val="1"/>
    </font>
    <font>
      <b/>
      <sz val="10.5"/>
      <name val="ＭＳ 明朝"/>
      <family val="1"/>
    </font>
    <font>
      <sz val="10"/>
      <name val="ＭＳ Ｐゴシック"/>
      <family val="3"/>
    </font>
    <font>
      <u val="single"/>
      <sz val="11"/>
      <color indexed="12"/>
      <name val="ＭＳ Ｐゴシック"/>
      <family val="3"/>
    </font>
    <font>
      <u val="single"/>
      <sz val="11"/>
      <color indexed="36"/>
      <name val="ＭＳ Ｐゴシック"/>
      <family val="3"/>
    </font>
    <font>
      <sz val="9"/>
      <name val="ＭＳ Ｐ明朝"/>
      <family val="1"/>
    </font>
    <font>
      <sz val="10.5"/>
      <name val="ＭＳ Ｐ明朝"/>
      <family val="1"/>
    </font>
    <font>
      <sz val="11"/>
      <color indexed="9"/>
      <name val="ＭＳ Ｐゴシック"/>
      <family val="3"/>
    </font>
    <font>
      <sz val="24"/>
      <name val="ＭＳ Ｐゴシック"/>
      <family val="3"/>
    </font>
    <font>
      <sz val="16"/>
      <name val="ＭＳ Ｐゴシック"/>
      <family val="3"/>
    </font>
    <font>
      <b/>
      <sz val="9"/>
      <name val="ＭＳ ゴシック"/>
      <family val="3"/>
    </font>
    <font>
      <sz val="10"/>
      <name val="ＭＳ Ｐ明朝"/>
      <family val="1"/>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55"/>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s>
  <borders count="8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dotted"/>
      <top style="thin"/>
      <bottom style="thin"/>
    </border>
    <border>
      <left style="dotted"/>
      <right style="dotted"/>
      <top style="thin"/>
      <bottom style="thin"/>
    </border>
    <border>
      <left style="dotted"/>
      <right>
        <color indexed="63"/>
      </right>
      <top style="thin"/>
      <bottom style="thin"/>
    </border>
    <border>
      <left style="dotted"/>
      <right style="thin"/>
      <top style="thin"/>
      <bottom style="thin"/>
    </border>
    <border>
      <left>
        <color indexed="63"/>
      </left>
      <right style="dotted"/>
      <top style="thin"/>
      <bottom style="thin"/>
    </border>
    <border>
      <left style="dotted"/>
      <right style="medium"/>
      <top style="thin"/>
      <bottom style="thin"/>
    </border>
    <border>
      <left>
        <color indexed="63"/>
      </left>
      <right>
        <color indexed="63"/>
      </right>
      <top>
        <color indexed="63"/>
      </top>
      <bottom style="thin"/>
    </border>
    <border>
      <left>
        <color indexed="63"/>
      </left>
      <right>
        <color indexed="63"/>
      </right>
      <top style="medium"/>
      <bottom>
        <color indexed="63"/>
      </bottom>
    </border>
    <border>
      <left style="thin"/>
      <right style="thin"/>
      <top style="thin"/>
      <bottom style="thin"/>
    </border>
    <border diagonalUp="1">
      <left style="thin"/>
      <right style="thin"/>
      <top style="thin"/>
      <bottom style="thin"/>
      <diagonal style="thin"/>
    </border>
    <border>
      <left>
        <color indexed="63"/>
      </left>
      <right>
        <color indexed="63"/>
      </right>
      <top style="thin"/>
      <bottom style="thin"/>
    </border>
    <border>
      <left style="thick">
        <color indexed="10"/>
      </left>
      <right style="thick">
        <color indexed="10"/>
      </right>
      <top style="thick">
        <color indexed="10"/>
      </top>
      <bottom style="thin"/>
    </border>
    <border>
      <left style="thick">
        <color indexed="10"/>
      </left>
      <right style="thick">
        <color indexed="10"/>
      </right>
      <top style="thin"/>
      <bottom style="thin"/>
    </border>
    <border>
      <left style="thick">
        <color indexed="10"/>
      </left>
      <right style="thick">
        <color indexed="10"/>
      </right>
      <top style="thin"/>
      <bottom style="thick">
        <color indexed="10"/>
      </bottom>
    </border>
    <border>
      <left style="thin"/>
      <right style="thin"/>
      <top style="thin"/>
      <bottom>
        <color indexed="63"/>
      </bottom>
    </border>
    <border>
      <left>
        <color indexed="63"/>
      </left>
      <right style="thin"/>
      <top style="thin"/>
      <bottom style="thin"/>
    </border>
    <border>
      <left style="thin"/>
      <right>
        <color indexed="63"/>
      </right>
      <top style="thin"/>
      <bottom>
        <color indexed="63"/>
      </bottom>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style="thick">
        <color indexed="10"/>
      </left>
      <right style="thick">
        <color indexed="10"/>
      </right>
      <top style="thick">
        <color indexed="10"/>
      </top>
      <bottom style="thin">
        <color indexed="8"/>
      </bottom>
    </border>
    <border>
      <left style="thick">
        <color indexed="10"/>
      </left>
      <right style="thin">
        <color indexed="8"/>
      </right>
      <top style="thin">
        <color indexed="8"/>
      </top>
      <bottom style="thin">
        <color indexed="8"/>
      </bottom>
    </border>
    <border>
      <left style="thin"/>
      <right>
        <color indexed="63"/>
      </right>
      <top style="thin"/>
      <bottom style="thick">
        <color indexed="10"/>
      </bottom>
    </border>
    <border>
      <left style="thick">
        <color indexed="10"/>
      </left>
      <right style="thick">
        <color indexed="10"/>
      </right>
      <top style="thin">
        <color indexed="8"/>
      </top>
      <bottom style="thin">
        <color indexed="8"/>
      </bottom>
    </border>
    <border diagonalUp="1">
      <left style="thick">
        <color indexed="10"/>
      </left>
      <right style="thick">
        <color indexed="10"/>
      </right>
      <top style="thin">
        <color indexed="8"/>
      </top>
      <bottom style="thin">
        <color indexed="8"/>
      </bottom>
      <diagonal style="thin">
        <color indexed="8"/>
      </diagonal>
    </border>
    <border diagonalUp="1">
      <left style="thick">
        <color indexed="10"/>
      </left>
      <right style="thick">
        <color indexed="10"/>
      </right>
      <top style="thin">
        <color indexed="8"/>
      </top>
      <bottom style="thick">
        <color indexed="10"/>
      </bottom>
      <diagonal style="thin">
        <color indexed="8"/>
      </diagonal>
    </border>
    <border>
      <left>
        <color indexed="63"/>
      </left>
      <right>
        <color indexed="63"/>
      </right>
      <top style="thin"/>
      <bottom>
        <color indexed="63"/>
      </bottom>
    </border>
    <border>
      <left>
        <color indexed="63"/>
      </left>
      <right style="thick">
        <color indexed="10"/>
      </right>
      <top style="thin"/>
      <bottom style="thin"/>
    </border>
    <border>
      <left style="thick">
        <color indexed="10"/>
      </left>
      <right style="thick">
        <color indexed="10"/>
      </right>
      <top style="thin">
        <color indexed="8"/>
      </top>
      <bottom style="thick">
        <color indexed="10"/>
      </bottom>
    </border>
    <border>
      <left style="thick">
        <color indexed="10"/>
      </left>
      <right style="thin">
        <color indexed="8"/>
      </right>
      <top style="thin">
        <color indexed="8"/>
      </top>
      <bottom style="hair">
        <color indexed="8"/>
      </bottom>
    </border>
    <border>
      <left style="thick">
        <color indexed="10"/>
      </left>
      <right style="thin">
        <color indexed="8"/>
      </right>
      <top style="hair">
        <color indexed="8"/>
      </top>
      <bottom style="hair">
        <color indexed="8"/>
      </bottom>
    </border>
    <border>
      <left style="thick">
        <color indexed="10"/>
      </left>
      <right style="thin">
        <color indexed="8"/>
      </right>
      <top style="hair">
        <color indexed="8"/>
      </top>
      <bottom style="thin">
        <color indexed="8"/>
      </bottom>
    </border>
    <border>
      <left style="thick">
        <color indexed="10"/>
      </left>
      <right style="thin">
        <color indexed="8"/>
      </right>
      <top style="hair">
        <color indexed="8"/>
      </top>
      <bottom>
        <color indexed="63"/>
      </bottom>
    </border>
    <border>
      <left style="thick">
        <color indexed="10"/>
      </left>
      <right style="thick">
        <color indexed="10"/>
      </right>
      <top style="thin">
        <color indexed="8"/>
      </top>
      <bottom style="hair">
        <color theme="1"/>
      </bottom>
    </border>
    <border>
      <left style="thick">
        <color indexed="10"/>
      </left>
      <right style="thick">
        <color indexed="10"/>
      </right>
      <top style="hair">
        <color theme="1"/>
      </top>
      <bottom style="hair">
        <color theme="1"/>
      </bottom>
    </border>
    <border>
      <left style="thick">
        <color indexed="10"/>
      </left>
      <right style="thick">
        <color indexed="10"/>
      </right>
      <top style="hair">
        <color theme="1"/>
      </top>
      <bottom>
        <color indexed="63"/>
      </bottom>
    </border>
    <border>
      <left style="thick">
        <color indexed="10"/>
      </left>
      <right style="thick">
        <color indexed="10"/>
      </right>
      <top style="hair">
        <color theme="1"/>
      </top>
      <bottom style="thin">
        <color indexed="8"/>
      </bottom>
    </border>
    <border>
      <left>
        <color indexed="63"/>
      </left>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thin"/>
    </border>
    <border>
      <left style="thick">
        <color indexed="10"/>
      </left>
      <right style="thin"/>
      <top style="thin"/>
      <bottom>
        <color indexed="63"/>
      </bottom>
    </border>
    <border>
      <left style="thick">
        <color indexed="10"/>
      </left>
      <right style="thin"/>
      <top>
        <color indexed="63"/>
      </top>
      <bottom>
        <color indexed="63"/>
      </bottom>
    </border>
    <border>
      <left style="thick">
        <color indexed="10"/>
      </left>
      <right style="thin"/>
      <top>
        <color indexed="63"/>
      </top>
      <bottom style="thin"/>
    </border>
    <border>
      <left style="thin"/>
      <right style="thick">
        <color indexed="10"/>
      </right>
      <top style="thin"/>
      <bottom>
        <color indexed="63"/>
      </bottom>
    </border>
    <border>
      <left style="thin"/>
      <right style="thick">
        <color indexed="10"/>
      </right>
      <top>
        <color indexed="63"/>
      </top>
      <bottom>
        <color indexed="63"/>
      </bottom>
    </border>
    <border>
      <left style="thin"/>
      <right style="thick">
        <color indexed="10"/>
      </right>
      <top>
        <color indexed="63"/>
      </top>
      <bottom style="thin"/>
    </border>
    <border>
      <left>
        <color indexed="63"/>
      </left>
      <right style="thin"/>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medium"/>
      <top style="thin"/>
      <bottom style="thin"/>
    </border>
    <border>
      <left style="medium"/>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style="thin"/>
    </border>
    <border>
      <left>
        <color indexed="63"/>
      </left>
      <right style="medium"/>
      <top style="medium"/>
      <bottom style="thin"/>
    </border>
    <border>
      <left style="medium"/>
      <right>
        <color indexed="63"/>
      </right>
      <top style="thin"/>
      <bottom>
        <color indexed="63"/>
      </bottom>
    </border>
    <border>
      <left>
        <color indexed="63"/>
      </left>
      <right style="medium"/>
      <top style="thin"/>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0"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1" fillId="0" borderId="0" applyNumberFormat="0" applyFill="0" applyBorder="0" applyAlignment="0" applyProtection="0"/>
    <xf numFmtId="0" fontId="42" fillId="25" borderId="1" applyNumberFormat="0" applyAlignment="0" applyProtection="0"/>
    <xf numFmtId="0" fontId="43" fillId="26"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27" borderId="2" applyNumberFormat="0" applyFont="0" applyAlignment="0" applyProtection="0"/>
    <xf numFmtId="0" fontId="44" fillId="0" borderId="3" applyNumberFormat="0" applyFill="0" applyAlignment="0" applyProtection="0"/>
    <xf numFmtId="0" fontId="45" fillId="28" borderId="0" applyNumberFormat="0" applyBorder="0" applyAlignment="0" applyProtection="0"/>
    <xf numFmtId="0" fontId="46" fillId="29"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29"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0" borderId="4" applyNumberFormat="0" applyAlignment="0" applyProtection="0"/>
    <xf numFmtId="0" fontId="14" fillId="0" borderId="0" applyNumberFormat="0" applyFill="0" applyBorder="0" applyAlignment="0" applyProtection="0"/>
    <xf numFmtId="0" fontId="55" fillId="31" borderId="0" applyNumberFormat="0" applyBorder="0" applyAlignment="0" applyProtection="0"/>
  </cellStyleXfs>
  <cellXfs count="275">
    <xf numFmtId="0" fontId="0" fillId="0" borderId="0" xfId="0" applyAlignment="1">
      <alignment vertical="center"/>
    </xf>
    <xf numFmtId="0" fontId="4" fillId="0" borderId="0" xfId="0" applyFont="1" applyAlignment="1">
      <alignment vertical="center"/>
    </xf>
    <xf numFmtId="0" fontId="4" fillId="0" borderId="0" xfId="0" applyFont="1" applyAlignment="1">
      <alignment horizontal="righ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0" xfId="0" applyFont="1" applyBorder="1" applyAlignment="1">
      <alignment horizontal="left" vertical="center"/>
    </xf>
    <xf numFmtId="0" fontId="4" fillId="0" borderId="16" xfId="0" applyFont="1" applyBorder="1" applyAlignment="1">
      <alignment horizontal="center" vertical="center"/>
    </xf>
    <xf numFmtId="0" fontId="4" fillId="0" borderId="17" xfId="0" applyFont="1" applyBorder="1" applyAlignment="1">
      <alignment horizontal="right" vertical="center"/>
    </xf>
    <xf numFmtId="0" fontId="4" fillId="0" borderId="0" xfId="0" applyFont="1" applyAlignment="1">
      <alignment vertical="center"/>
    </xf>
    <xf numFmtId="0" fontId="4" fillId="0" borderId="0" xfId="0" applyFont="1" applyAlignment="1">
      <alignment vertical="center" wrapText="1"/>
    </xf>
    <xf numFmtId="0" fontId="4" fillId="0" borderId="18" xfId="0" applyFont="1" applyBorder="1" applyAlignment="1">
      <alignment horizontal="center" vertical="center"/>
    </xf>
    <xf numFmtId="0" fontId="4" fillId="0" borderId="0" xfId="0" applyFont="1" applyFill="1" applyAlignment="1">
      <alignment vertical="center" wrapText="1"/>
    </xf>
    <xf numFmtId="0" fontId="4" fillId="0" borderId="0" xfId="0" applyFont="1" applyFill="1" applyAlignment="1">
      <alignment vertical="center"/>
    </xf>
    <xf numFmtId="0" fontId="4" fillId="0" borderId="0" xfId="0" applyFont="1" applyAlignment="1">
      <alignment wrapText="1"/>
    </xf>
    <xf numFmtId="0" fontId="4" fillId="0" borderId="0" xfId="0" applyFont="1" applyAlignment="1">
      <alignment/>
    </xf>
    <xf numFmtId="0" fontId="4" fillId="0" borderId="0" xfId="0" applyFont="1" applyAlignment="1">
      <alignment vertical="top" wrapText="1"/>
    </xf>
    <xf numFmtId="0" fontId="4" fillId="0" borderId="0" xfId="0" applyFont="1" applyFill="1" applyBorder="1" applyAlignment="1">
      <alignment horizontal="center" vertical="center"/>
    </xf>
    <xf numFmtId="58" fontId="4" fillId="0" borderId="0" xfId="0" applyNumberFormat="1" applyFont="1" applyFill="1" applyBorder="1" applyAlignment="1">
      <alignment horizontal="left" vertical="center"/>
    </xf>
    <xf numFmtId="189" fontId="4" fillId="0" borderId="0" xfId="0" applyNumberFormat="1" applyFont="1" applyFill="1" applyBorder="1" applyAlignment="1">
      <alignment horizontal="left" vertical="center"/>
    </xf>
    <xf numFmtId="190" fontId="4" fillId="0" borderId="0" xfId="0" applyNumberFormat="1" applyFont="1" applyFill="1" applyBorder="1" applyAlignment="1">
      <alignment horizontal="left" vertical="center"/>
    </xf>
    <xf numFmtId="176" fontId="4" fillId="0" borderId="0" xfId="0" applyNumberFormat="1" applyFont="1" applyFill="1" applyBorder="1" applyAlignment="1">
      <alignment horizontal="left" vertical="center"/>
    </xf>
    <xf numFmtId="0" fontId="0" fillId="0" borderId="0" xfId="0" applyFont="1" applyFill="1" applyAlignment="1">
      <alignment vertical="center"/>
    </xf>
    <xf numFmtId="0" fontId="9" fillId="0" borderId="18" xfId="0" applyFont="1" applyFill="1" applyBorder="1" applyAlignment="1">
      <alignment horizontal="center" vertical="center" wrapText="1"/>
    </xf>
    <xf numFmtId="0" fontId="10" fillId="0" borderId="18" xfId="0" applyFont="1" applyFill="1" applyBorder="1" applyAlignment="1">
      <alignment horizontal="justify" vertical="center" wrapText="1"/>
    </xf>
    <xf numFmtId="0" fontId="10" fillId="0" borderId="19" xfId="0" applyFont="1" applyFill="1" applyBorder="1" applyAlignment="1">
      <alignment horizontal="justify" vertical="center" wrapText="1"/>
    </xf>
    <xf numFmtId="0" fontId="9" fillId="0" borderId="19"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10" fillId="0" borderId="18" xfId="0" applyFont="1" applyFill="1" applyBorder="1" applyAlignment="1">
      <alignment horizontal="justify" vertical="top" wrapText="1"/>
    </xf>
    <xf numFmtId="0" fontId="11" fillId="0" borderId="19" xfId="0" applyFont="1" applyFill="1" applyBorder="1" applyAlignment="1">
      <alignment horizontal="center" vertical="center" wrapText="1"/>
    </xf>
    <xf numFmtId="0" fontId="11" fillId="0" borderId="18" xfId="0" applyFont="1" applyFill="1" applyBorder="1" applyAlignment="1">
      <alignment horizontal="center" vertical="center" wrapText="1"/>
    </xf>
    <xf numFmtId="58" fontId="4" fillId="0" borderId="18" xfId="0" applyNumberFormat="1" applyFont="1" applyFill="1" applyBorder="1" applyAlignment="1">
      <alignment horizontal="left" vertical="center"/>
    </xf>
    <xf numFmtId="189" fontId="4" fillId="0" borderId="18" xfId="0" applyNumberFormat="1" applyFont="1" applyFill="1" applyBorder="1" applyAlignment="1">
      <alignment horizontal="left" vertical="center"/>
    </xf>
    <xf numFmtId="190" fontId="4" fillId="0" borderId="18" xfId="0" applyNumberFormat="1" applyFont="1" applyFill="1" applyBorder="1" applyAlignment="1">
      <alignment horizontal="left" vertical="center"/>
    </xf>
    <xf numFmtId="191" fontId="4" fillId="0" borderId="18" xfId="0" applyNumberFormat="1" applyFont="1" applyFill="1" applyBorder="1" applyAlignment="1">
      <alignment horizontal="left" vertical="center"/>
    </xf>
    <xf numFmtId="0" fontId="4" fillId="0" borderId="0" xfId="0" applyFont="1" applyAlignment="1" applyProtection="1">
      <alignment vertical="center"/>
      <protection locked="0"/>
    </xf>
    <xf numFmtId="0" fontId="4" fillId="0" borderId="0" xfId="0" applyFont="1" applyAlignment="1" applyProtection="1">
      <alignment horizontal="right" vertical="center"/>
      <protection locked="0"/>
    </xf>
    <xf numFmtId="0" fontId="4" fillId="0" borderId="0" xfId="0" applyFont="1" applyAlignment="1" applyProtection="1">
      <alignment vertical="center"/>
      <protection locked="0"/>
    </xf>
    <xf numFmtId="0" fontId="4" fillId="0" borderId="0" xfId="0" applyFont="1" applyAlignment="1" applyProtection="1">
      <alignment vertical="center" shrinkToFit="1"/>
      <protection locked="0"/>
    </xf>
    <xf numFmtId="0" fontId="4" fillId="0" borderId="0" xfId="0" applyFont="1" applyAlignment="1" applyProtection="1">
      <alignment vertical="center" wrapText="1"/>
      <protection locked="0"/>
    </xf>
    <xf numFmtId="0" fontId="4" fillId="0" borderId="0" xfId="0" applyFont="1" applyBorder="1" applyAlignment="1" applyProtection="1">
      <alignment vertical="center"/>
      <protection locked="0"/>
    </xf>
    <xf numFmtId="0" fontId="4" fillId="0" borderId="0" xfId="0" applyFont="1" applyBorder="1" applyAlignment="1" applyProtection="1">
      <alignment/>
      <protection locked="0"/>
    </xf>
    <xf numFmtId="0" fontId="4" fillId="0" borderId="16" xfId="0" applyFont="1" applyBorder="1" applyAlignment="1" applyProtection="1">
      <alignment horizontal="center" vertical="center"/>
      <protection/>
    </xf>
    <xf numFmtId="0" fontId="4" fillId="0" borderId="16" xfId="0" applyFont="1" applyBorder="1" applyAlignment="1" applyProtection="1">
      <alignment horizontal="left" vertical="center"/>
      <protection/>
    </xf>
    <xf numFmtId="0" fontId="4" fillId="0" borderId="16" xfId="0" applyFont="1" applyBorder="1" applyAlignment="1" applyProtection="1">
      <alignment vertical="center"/>
      <protection/>
    </xf>
    <xf numFmtId="0" fontId="4" fillId="0" borderId="0" xfId="0" applyFont="1" applyAlignment="1" applyProtection="1">
      <alignment vertical="center"/>
      <protection/>
    </xf>
    <xf numFmtId="0" fontId="4" fillId="0" borderId="0" xfId="0" applyFont="1" applyBorder="1" applyAlignment="1" applyProtection="1">
      <alignment horizontal="left" vertical="center"/>
      <protection/>
    </xf>
    <xf numFmtId="0" fontId="4" fillId="0" borderId="0" xfId="0" applyFont="1" applyBorder="1" applyAlignment="1" applyProtection="1">
      <alignment vertical="center"/>
      <protection/>
    </xf>
    <xf numFmtId="0" fontId="4" fillId="0" borderId="18" xfId="0" applyFont="1" applyBorder="1" applyAlignment="1" applyProtection="1">
      <alignment horizontal="center" vertical="center"/>
      <protection/>
    </xf>
    <xf numFmtId="0" fontId="4" fillId="0" borderId="0" xfId="0" applyFont="1" applyBorder="1" applyAlignment="1" applyProtection="1">
      <alignment horizontal="center" vertical="center"/>
      <protection/>
    </xf>
    <xf numFmtId="0" fontId="4" fillId="0" borderId="18" xfId="0" applyFont="1" applyBorder="1" applyAlignment="1" applyProtection="1">
      <alignment vertical="center"/>
      <protection/>
    </xf>
    <xf numFmtId="0" fontId="4" fillId="0" borderId="18" xfId="0" applyFont="1" applyBorder="1" applyAlignment="1" applyProtection="1">
      <alignment horizontal="center" vertical="center" wrapText="1"/>
      <protection/>
    </xf>
    <xf numFmtId="0" fontId="4" fillId="0" borderId="18" xfId="0" applyFont="1" applyBorder="1" applyAlignment="1" applyProtection="1">
      <alignment vertical="center" wrapText="1"/>
      <protection/>
    </xf>
    <xf numFmtId="0" fontId="4" fillId="0" borderId="18" xfId="0" applyFont="1" applyBorder="1" applyAlignment="1" applyProtection="1">
      <alignment horizontal="left" vertical="center"/>
      <protection/>
    </xf>
    <xf numFmtId="0" fontId="4" fillId="0" borderId="18" xfId="0" applyFont="1" applyFill="1" applyBorder="1" applyAlignment="1" applyProtection="1">
      <alignment vertical="center"/>
      <protection/>
    </xf>
    <xf numFmtId="38" fontId="4" fillId="0" borderId="18" xfId="49" applyFont="1" applyBorder="1" applyAlignment="1" applyProtection="1">
      <alignment vertical="center" wrapText="1"/>
      <protection/>
    </xf>
    <xf numFmtId="0" fontId="4" fillId="0" borderId="0" xfId="0" applyFont="1" applyAlignment="1" applyProtection="1">
      <alignment horizontal="right"/>
      <protection/>
    </xf>
    <xf numFmtId="0" fontId="4" fillId="0" borderId="16" xfId="0" applyFont="1" applyBorder="1" applyAlignment="1" applyProtection="1">
      <alignment shrinkToFit="1"/>
      <protection/>
    </xf>
    <xf numFmtId="0" fontId="4" fillId="0" borderId="20" xfId="0" applyFont="1" applyBorder="1" applyAlignment="1" applyProtection="1">
      <alignment shrinkToFit="1"/>
      <protection/>
    </xf>
    <xf numFmtId="0" fontId="4" fillId="0" borderId="0" xfId="0" applyFont="1" applyBorder="1" applyAlignment="1" applyProtection="1">
      <alignment/>
      <protection/>
    </xf>
    <xf numFmtId="176" fontId="4" fillId="0" borderId="0" xfId="0" applyNumberFormat="1" applyFont="1" applyFill="1" applyAlignment="1" applyProtection="1">
      <alignment horizontal="right" vertical="center" shrinkToFit="1"/>
      <protection locked="0"/>
    </xf>
    <xf numFmtId="176" fontId="0" fillId="0" borderId="21" xfId="0" applyNumberFormat="1"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180" fontId="0" fillId="0" borderId="22" xfId="0" applyNumberFormat="1" applyBorder="1" applyAlignment="1" applyProtection="1">
      <alignment horizontal="left" vertical="center" wrapText="1"/>
      <protection locked="0"/>
    </xf>
    <xf numFmtId="0" fontId="0" fillId="0" borderId="23" xfId="0" applyBorder="1" applyAlignment="1" applyProtection="1">
      <alignment horizontal="left" vertical="center" wrapText="1"/>
      <protection locked="0"/>
    </xf>
    <xf numFmtId="0" fontId="0" fillId="0" borderId="0" xfId="0" applyAlignment="1" applyProtection="1">
      <alignment vertical="center"/>
      <protection/>
    </xf>
    <xf numFmtId="0" fontId="3" fillId="0" borderId="0" xfId="0" applyFont="1" applyAlignment="1" applyProtection="1">
      <alignment vertical="center"/>
      <protection/>
    </xf>
    <xf numFmtId="0" fontId="7" fillId="0" borderId="0" xfId="0" applyFont="1" applyAlignment="1" applyProtection="1">
      <alignment vertical="center"/>
      <protection/>
    </xf>
    <xf numFmtId="0" fontId="0" fillId="32" borderId="18" xfId="0" applyFill="1" applyBorder="1" applyAlignment="1" applyProtection="1">
      <alignment horizontal="center" vertical="center"/>
      <protection/>
    </xf>
    <xf numFmtId="0" fontId="0" fillId="32" borderId="24" xfId="0" applyFill="1" applyBorder="1" applyAlignment="1" applyProtection="1">
      <alignment horizontal="center" vertical="center"/>
      <protection/>
    </xf>
    <xf numFmtId="0" fontId="0" fillId="32" borderId="25" xfId="0" applyFill="1" applyBorder="1" applyAlignment="1" applyProtection="1">
      <alignment horizontal="center" vertical="center"/>
      <protection/>
    </xf>
    <xf numFmtId="0" fontId="0" fillId="32" borderId="26" xfId="0" applyFill="1" applyBorder="1" applyAlignment="1" applyProtection="1">
      <alignment horizontal="center" vertical="center"/>
      <protection/>
    </xf>
    <xf numFmtId="0" fontId="0" fillId="32" borderId="27" xfId="0" applyFill="1" applyBorder="1" applyAlignment="1" applyProtection="1">
      <alignment vertical="center"/>
      <protection/>
    </xf>
    <xf numFmtId="0" fontId="2" fillId="0" borderId="25" xfId="0" applyFont="1" applyBorder="1" applyAlignment="1" applyProtection="1">
      <alignment vertical="center" wrapText="1"/>
      <protection/>
    </xf>
    <xf numFmtId="0" fontId="0" fillId="32" borderId="28" xfId="0" applyFill="1" applyBorder="1" applyAlignment="1" applyProtection="1">
      <alignment horizontal="center" vertical="center"/>
      <protection/>
    </xf>
    <xf numFmtId="0" fontId="0" fillId="32" borderId="27" xfId="0" applyFill="1" applyBorder="1" applyAlignment="1" applyProtection="1">
      <alignment vertical="center" wrapText="1"/>
      <protection/>
    </xf>
    <xf numFmtId="0" fontId="0" fillId="32" borderId="29" xfId="0" applyFill="1" applyBorder="1" applyAlignment="1" applyProtection="1">
      <alignment horizontal="center" vertical="center"/>
      <protection/>
    </xf>
    <xf numFmtId="0" fontId="2" fillId="0" borderId="25" xfId="0" applyFont="1" applyBorder="1" applyAlignment="1" applyProtection="1">
      <alignment vertical="center"/>
      <protection/>
    </xf>
    <xf numFmtId="0" fontId="0" fillId="33" borderId="24" xfId="0" applyFill="1" applyBorder="1" applyAlignment="1" applyProtection="1">
      <alignment horizontal="center" vertical="center" wrapText="1"/>
      <protection/>
    </xf>
    <xf numFmtId="0" fontId="0" fillId="33" borderId="24" xfId="0" applyFill="1" applyBorder="1" applyAlignment="1" applyProtection="1">
      <alignment horizontal="center" vertical="center"/>
      <protection/>
    </xf>
    <xf numFmtId="0" fontId="0" fillId="33" borderId="26" xfId="0" applyFill="1" applyBorder="1" applyAlignment="1" applyProtection="1">
      <alignment horizontal="center" vertical="center"/>
      <protection/>
    </xf>
    <xf numFmtId="0" fontId="0" fillId="33" borderId="27" xfId="0" applyFill="1" applyBorder="1" applyAlignment="1" applyProtection="1">
      <alignment vertical="center"/>
      <protection/>
    </xf>
    <xf numFmtId="0" fontId="0" fillId="0" borderId="30" xfId="0" applyBorder="1" applyAlignment="1" applyProtection="1">
      <alignment vertical="center" wrapText="1"/>
      <protection/>
    </xf>
    <xf numFmtId="0" fontId="0" fillId="0" borderId="31" xfId="0" applyBorder="1" applyAlignment="1" applyProtection="1">
      <alignment vertical="center" wrapText="1"/>
      <protection/>
    </xf>
    <xf numFmtId="0" fontId="12" fillId="33" borderId="27" xfId="0" applyFont="1" applyFill="1" applyBorder="1" applyAlignment="1" applyProtection="1">
      <alignment vertical="center" wrapText="1"/>
      <protection/>
    </xf>
    <xf numFmtId="0" fontId="0" fillId="33" borderId="27" xfId="0" applyFill="1" applyBorder="1" applyAlignment="1" applyProtection="1">
      <alignment vertical="center" wrapText="1"/>
      <protection/>
    </xf>
    <xf numFmtId="0" fontId="0" fillId="0" borderId="20" xfId="0" applyFill="1" applyBorder="1" applyAlignment="1" applyProtection="1">
      <alignment vertical="center"/>
      <protection/>
    </xf>
    <xf numFmtId="0" fontId="0" fillId="0" borderId="16" xfId="0" applyFill="1" applyBorder="1" applyAlignment="1" applyProtection="1">
      <alignment vertical="center" wrapText="1"/>
      <protection/>
    </xf>
    <xf numFmtId="0" fontId="0" fillId="0" borderId="0" xfId="0" applyFill="1" applyAlignment="1" applyProtection="1">
      <alignment vertical="center"/>
      <protection/>
    </xf>
    <xf numFmtId="0" fontId="0" fillId="33" borderId="18" xfId="0" applyFill="1" applyBorder="1" applyAlignment="1" applyProtection="1">
      <alignment horizontal="center" vertical="center"/>
      <protection/>
    </xf>
    <xf numFmtId="0" fontId="0" fillId="33" borderId="27" xfId="0" applyFill="1" applyBorder="1" applyAlignment="1" applyProtection="1">
      <alignment horizontal="center" vertical="center"/>
      <protection/>
    </xf>
    <xf numFmtId="0" fontId="0" fillId="33" borderId="32" xfId="0" applyFill="1" applyBorder="1" applyAlignment="1" applyProtection="1">
      <alignment horizontal="center" vertical="center"/>
      <protection/>
    </xf>
    <xf numFmtId="0" fontId="0" fillId="0" borderId="25" xfId="0" applyFill="1" applyBorder="1" applyAlignment="1" applyProtection="1">
      <alignment vertical="center" wrapText="1"/>
      <protection/>
    </xf>
    <xf numFmtId="0" fontId="0" fillId="0" borderId="33" xfId="0" applyBorder="1" applyAlignment="1" applyProtection="1">
      <alignment vertical="center" wrapText="1"/>
      <protection/>
    </xf>
    <xf numFmtId="0" fontId="2" fillId="0" borderId="0" xfId="0" applyFont="1" applyBorder="1" applyAlignment="1" applyProtection="1">
      <alignment vertical="center" wrapText="1"/>
      <protection/>
    </xf>
    <xf numFmtId="0" fontId="0" fillId="0" borderId="33" xfId="0" applyFont="1" applyBorder="1" applyAlignment="1" applyProtection="1">
      <alignment vertical="center" wrapText="1"/>
      <protection/>
    </xf>
    <xf numFmtId="0" fontId="0" fillId="0" borderId="34" xfId="0" applyFont="1" applyBorder="1" applyAlignment="1" applyProtection="1">
      <alignment vertical="center" wrapText="1"/>
      <protection/>
    </xf>
    <xf numFmtId="0" fontId="0" fillId="0" borderId="25" xfId="0" applyFont="1" applyFill="1" applyBorder="1" applyAlignment="1" applyProtection="1">
      <alignment vertical="center" wrapText="1"/>
      <protection/>
    </xf>
    <xf numFmtId="0" fontId="2" fillId="0" borderId="0" xfId="0" applyFont="1" applyBorder="1" applyAlignment="1" applyProtection="1">
      <alignment horizontal="left" vertical="center" wrapText="1" indent="1"/>
      <protection/>
    </xf>
    <xf numFmtId="0" fontId="0" fillId="0" borderId="33" xfId="0" applyBorder="1" applyAlignment="1" applyProtection="1">
      <alignment vertical="center"/>
      <protection/>
    </xf>
    <xf numFmtId="0" fontId="0" fillId="0" borderId="25" xfId="0" applyFill="1" applyBorder="1" applyAlignment="1" applyProtection="1">
      <alignment vertical="center"/>
      <protection/>
    </xf>
    <xf numFmtId="0" fontId="0" fillId="0" borderId="34" xfId="0" applyBorder="1" applyAlignment="1" applyProtection="1">
      <alignment vertical="center"/>
      <protection/>
    </xf>
    <xf numFmtId="0" fontId="0" fillId="0" borderId="35" xfId="0" applyBorder="1" applyAlignment="1" applyProtection="1">
      <alignment vertical="center"/>
      <protection/>
    </xf>
    <xf numFmtId="0" fontId="0" fillId="33" borderId="20" xfId="0" applyFill="1" applyBorder="1" applyAlignment="1" applyProtection="1">
      <alignment vertical="center" wrapText="1"/>
      <protection/>
    </xf>
    <xf numFmtId="0" fontId="12" fillId="33" borderId="20" xfId="0" applyFont="1" applyFill="1" applyBorder="1" applyAlignment="1" applyProtection="1">
      <alignment vertical="center" wrapText="1"/>
      <protection/>
    </xf>
    <xf numFmtId="0" fontId="12" fillId="33" borderId="36" xfId="0" applyFont="1" applyFill="1" applyBorder="1" applyAlignment="1" applyProtection="1">
      <alignment vertical="center" wrapText="1"/>
      <protection/>
    </xf>
    <xf numFmtId="0" fontId="0" fillId="33" borderId="36" xfId="0" applyFont="1" applyFill="1" applyBorder="1" applyAlignment="1" applyProtection="1">
      <alignment vertical="center" wrapText="1"/>
      <protection/>
    </xf>
    <xf numFmtId="0" fontId="0" fillId="33" borderId="37" xfId="0" applyFont="1" applyFill="1" applyBorder="1" applyAlignment="1" applyProtection="1">
      <alignment vertical="center" wrapText="1"/>
      <protection/>
    </xf>
    <xf numFmtId="0" fontId="0" fillId="33" borderId="21" xfId="0" applyFill="1" applyBorder="1" applyAlignment="1" applyProtection="1">
      <alignment horizontal="center" vertical="center"/>
      <protection/>
    </xf>
    <xf numFmtId="0" fontId="0" fillId="33" borderId="22" xfId="0" applyFill="1" applyBorder="1" applyAlignment="1" applyProtection="1">
      <alignment horizontal="center" vertical="center"/>
      <protection/>
    </xf>
    <xf numFmtId="0" fontId="0" fillId="33" borderId="23" xfId="0" applyFill="1" applyBorder="1" applyAlignment="1" applyProtection="1">
      <alignment horizontal="center" vertical="center"/>
      <protection/>
    </xf>
    <xf numFmtId="0" fontId="18" fillId="0" borderId="0" xfId="0" applyFont="1" applyAlignment="1">
      <alignment horizontal="center" vertical="center"/>
    </xf>
    <xf numFmtId="0" fontId="18" fillId="0" borderId="0" xfId="0" applyFont="1" applyAlignment="1">
      <alignment vertical="center"/>
    </xf>
    <xf numFmtId="0" fontId="19" fillId="0" borderId="0" xfId="0" applyFont="1" applyAlignment="1">
      <alignment vertical="center"/>
    </xf>
    <xf numFmtId="0" fontId="19" fillId="0" borderId="0" xfId="0" applyFont="1" applyAlignment="1">
      <alignment vertical="center" wrapText="1"/>
    </xf>
    <xf numFmtId="14" fontId="17" fillId="0" borderId="0" xfId="0" applyNumberFormat="1" applyFont="1" applyFill="1" applyBorder="1" applyAlignment="1" applyProtection="1">
      <alignment vertical="center" wrapText="1"/>
      <protection/>
    </xf>
    <xf numFmtId="180" fontId="4" fillId="0" borderId="0" xfId="0" applyNumberFormat="1" applyFont="1" applyAlignment="1" applyProtection="1">
      <alignment horizontal="left" vertical="center"/>
      <protection locked="0"/>
    </xf>
    <xf numFmtId="188" fontId="0" fillId="0" borderId="33" xfId="0" applyNumberFormat="1" applyFont="1" applyBorder="1" applyAlignment="1" applyProtection="1">
      <alignment horizontal="left" vertical="center" wrapText="1"/>
      <protection/>
    </xf>
    <xf numFmtId="188" fontId="0" fillId="0" borderId="38" xfId="0" applyNumberFormat="1" applyFont="1" applyBorder="1" applyAlignment="1" applyProtection="1">
      <alignment horizontal="left" vertical="center" wrapText="1"/>
      <protection/>
    </xf>
    <xf numFmtId="188" fontId="0" fillId="0" borderId="31" xfId="0" applyNumberFormat="1" applyBorder="1" applyAlignment="1" applyProtection="1">
      <alignment vertical="center" wrapText="1"/>
      <protection/>
    </xf>
    <xf numFmtId="0" fontId="4" fillId="0" borderId="0" xfId="0" applyFont="1" applyBorder="1" applyAlignment="1">
      <alignment vertical="center"/>
    </xf>
    <xf numFmtId="0" fontId="10" fillId="0" borderId="25" xfId="0" applyFont="1" applyFill="1" applyBorder="1" applyAlignment="1">
      <alignment horizontal="justify" vertical="top" wrapText="1"/>
    </xf>
    <xf numFmtId="0" fontId="20" fillId="0" borderId="24" xfId="0" applyFont="1" applyFill="1" applyBorder="1" applyAlignment="1">
      <alignment wrapText="1"/>
    </xf>
    <xf numFmtId="0" fontId="20" fillId="0" borderId="24" xfId="0" applyFont="1" applyFill="1" applyBorder="1" applyAlignment="1">
      <alignment horizontal="left" wrapText="1"/>
    </xf>
    <xf numFmtId="58" fontId="4" fillId="0" borderId="0" xfId="0" applyNumberFormat="1" applyFont="1" applyBorder="1" applyAlignment="1" applyProtection="1">
      <alignment horizontal="left" vertical="center" wrapText="1"/>
      <protection/>
    </xf>
    <xf numFmtId="0" fontId="0" fillId="0" borderId="39" xfId="0" applyBorder="1" applyAlignment="1" applyProtection="1">
      <alignment vertical="center" wrapText="1"/>
      <protection/>
    </xf>
    <xf numFmtId="0" fontId="0" fillId="0" borderId="40" xfId="0" applyBorder="1" applyAlignment="1" applyProtection="1">
      <alignment vertical="center" wrapText="1"/>
      <protection/>
    </xf>
    <xf numFmtId="0" fontId="0" fillId="0" borderId="41" xfId="0" applyBorder="1" applyAlignment="1" applyProtection="1">
      <alignment vertical="center" wrapText="1"/>
      <protection/>
    </xf>
    <xf numFmtId="0" fontId="0" fillId="0" borderId="42" xfId="0" applyBorder="1" applyAlignment="1" applyProtection="1">
      <alignment vertical="center" wrapText="1"/>
      <protection/>
    </xf>
    <xf numFmtId="0" fontId="0" fillId="0" borderId="43" xfId="0" applyBorder="1" applyAlignment="1" applyProtection="1">
      <alignment vertical="center" wrapText="1"/>
      <protection/>
    </xf>
    <xf numFmtId="0" fontId="0" fillId="0" borderId="44" xfId="0" applyBorder="1" applyAlignment="1" applyProtection="1">
      <alignment vertical="center" wrapText="1"/>
      <protection/>
    </xf>
    <xf numFmtId="0" fontId="0" fillId="0" borderId="45" xfId="0" applyBorder="1" applyAlignment="1" applyProtection="1">
      <alignment vertical="center" wrapText="1"/>
      <protection/>
    </xf>
    <xf numFmtId="0" fontId="0" fillId="0" borderId="46" xfId="0" applyBorder="1" applyAlignment="1" applyProtection="1">
      <alignment vertical="center" wrapText="1"/>
      <protection/>
    </xf>
    <xf numFmtId="0" fontId="0" fillId="33" borderId="36" xfId="0" applyFill="1" applyBorder="1" applyAlignment="1" applyProtection="1">
      <alignment vertical="center" wrapText="1"/>
      <protection/>
    </xf>
    <xf numFmtId="0" fontId="0" fillId="33" borderId="18" xfId="0" applyFont="1" applyFill="1" applyBorder="1" applyAlignment="1" applyProtection="1">
      <alignment horizontal="center" vertical="center"/>
      <protection/>
    </xf>
    <xf numFmtId="0" fontId="0" fillId="33" borderId="26" xfId="0" applyFill="1" applyBorder="1" applyAlignment="1" applyProtection="1">
      <alignment horizontal="center" vertical="center"/>
      <protection/>
    </xf>
    <xf numFmtId="0" fontId="0" fillId="33" borderId="47" xfId="0" applyFill="1" applyBorder="1" applyAlignment="1" applyProtection="1">
      <alignment horizontal="center" vertical="center"/>
      <protection/>
    </xf>
    <xf numFmtId="0" fontId="0" fillId="33" borderId="28" xfId="0" applyFill="1" applyBorder="1" applyAlignment="1" applyProtection="1">
      <alignment horizontal="center" vertical="center"/>
      <protection/>
    </xf>
    <xf numFmtId="0" fontId="0" fillId="33" borderId="48" xfId="0" applyFill="1" applyBorder="1" applyAlignment="1" applyProtection="1">
      <alignment horizontal="center" vertical="center"/>
      <protection/>
    </xf>
    <xf numFmtId="0" fontId="2" fillId="0" borderId="28" xfId="0" applyFont="1" applyBorder="1" applyAlignment="1" applyProtection="1">
      <alignment horizontal="left" vertical="center" wrapText="1" indent="1"/>
      <protection/>
    </xf>
    <xf numFmtId="0" fontId="0" fillId="32" borderId="24" xfId="0" applyFill="1" applyBorder="1" applyAlignment="1" applyProtection="1">
      <alignment horizontal="center" vertical="center"/>
      <protection/>
    </xf>
    <xf numFmtId="0" fontId="0" fillId="32" borderId="49" xfId="0" applyFill="1" applyBorder="1" applyAlignment="1" applyProtection="1">
      <alignment horizontal="center" vertical="center"/>
      <protection/>
    </xf>
    <xf numFmtId="0" fontId="0" fillId="32" borderId="50" xfId="0" applyFill="1" applyBorder="1" applyAlignment="1" applyProtection="1">
      <alignment horizontal="center" vertical="center"/>
      <protection/>
    </xf>
    <xf numFmtId="0" fontId="2" fillId="0" borderId="51" xfId="0" applyFont="1" applyBorder="1" applyAlignment="1" applyProtection="1">
      <alignment horizontal="left" vertical="center" wrapText="1"/>
      <protection/>
    </xf>
    <xf numFmtId="0" fontId="2" fillId="0" borderId="52" xfId="0" applyFont="1" applyBorder="1" applyAlignment="1" applyProtection="1">
      <alignment horizontal="left" vertical="center"/>
      <protection/>
    </xf>
    <xf numFmtId="0" fontId="2" fillId="0" borderId="53" xfId="0" applyFont="1" applyBorder="1" applyAlignment="1" applyProtection="1">
      <alignment horizontal="left" vertical="center"/>
      <protection/>
    </xf>
    <xf numFmtId="0" fontId="0" fillId="33" borderId="54" xfId="0" applyFill="1" applyBorder="1" applyAlignment="1" applyProtection="1">
      <alignment horizontal="left" vertical="center"/>
      <protection/>
    </xf>
    <xf numFmtId="0" fontId="0" fillId="33" borderId="55" xfId="0" applyFill="1" applyBorder="1" applyAlignment="1" applyProtection="1">
      <alignment horizontal="left" vertical="center"/>
      <protection/>
    </xf>
    <xf numFmtId="0" fontId="0" fillId="33" borderId="56" xfId="0" applyFill="1" applyBorder="1" applyAlignment="1" applyProtection="1">
      <alignment horizontal="left" vertical="center"/>
      <protection/>
    </xf>
    <xf numFmtId="188" fontId="4" fillId="0" borderId="0" xfId="0" applyNumberFormat="1" applyFont="1" applyBorder="1" applyAlignment="1" applyProtection="1">
      <alignment horizontal="left" vertical="center" wrapText="1"/>
      <protection/>
    </xf>
    <xf numFmtId="0" fontId="18" fillId="0" borderId="0" xfId="0" applyFont="1" applyAlignment="1">
      <alignment horizontal="center" vertical="center"/>
    </xf>
    <xf numFmtId="0" fontId="12" fillId="0" borderId="0" xfId="0" applyFont="1" applyAlignment="1">
      <alignment horizontal="center" vertical="center"/>
    </xf>
    <xf numFmtId="0" fontId="4" fillId="0" borderId="0" xfId="0" applyFont="1" applyAlignment="1">
      <alignment vertical="top" wrapText="1"/>
    </xf>
    <xf numFmtId="0" fontId="4" fillId="0" borderId="0" xfId="0" applyFont="1" applyFill="1" applyAlignment="1">
      <alignment vertical="top" wrapText="1"/>
    </xf>
    <xf numFmtId="0" fontId="4" fillId="0" borderId="0" xfId="0" applyFont="1" applyFill="1" applyBorder="1" applyAlignment="1">
      <alignment vertical="center"/>
    </xf>
    <xf numFmtId="0" fontId="4" fillId="0" borderId="0" xfId="0" applyFont="1" applyBorder="1" applyAlignment="1">
      <alignment vertical="top" wrapText="1"/>
    </xf>
    <xf numFmtId="0" fontId="16" fillId="0" borderId="0" xfId="0" applyFont="1" applyFill="1" applyAlignment="1" applyProtection="1">
      <alignment vertical="top" wrapText="1"/>
      <protection/>
    </xf>
    <xf numFmtId="0" fontId="16" fillId="0" borderId="18" xfId="0" applyFont="1" applyBorder="1" applyAlignment="1">
      <alignment horizontal="center" vertical="center" wrapText="1"/>
    </xf>
    <xf numFmtId="0" fontId="16" fillId="0" borderId="18" xfId="0" applyFont="1" applyBorder="1" applyAlignment="1">
      <alignment vertical="center" wrapText="1"/>
    </xf>
    <xf numFmtId="0" fontId="16" fillId="0" borderId="18" xfId="0" applyFont="1" applyFill="1" applyBorder="1" applyAlignment="1">
      <alignment vertical="center" wrapText="1"/>
    </xf>
    <xf numFmtId="0" fontId="4" fillId="0" borderId="18" xfId="0" applyFont="1" applyBorder="1" applyAlignment="1">
      <alignment horizontal="center" vertical="center"/>
    </xf>
    <xf numFmtId="0" fontId="4" fillId="0" borderId="0" xfId="0" applyFont="1" applyAlignment="1">
      <alignment vertical="center" wrapText="1"/>
    </xf>
    <xf numFmtId="0" fontId="4" fillId="0" borderId="18" xfId="0" applyFont="1" applyBorder="1" applyAlignment="1">
      <alignment vertical="center"/>
    </xf>
    <xf numFmtId="0" fontId="16" fillId="0" borderId="0" xfId="0" applyFont="1" applyBorder="1" applyAlignment="1">
      <alignment vertical="center" wrapText="1"/>
    </xf>
    <xf numFmtId="0" fontId="11" fillId="0" borderId="18" xfId="0" applyFont="1" applyFill="1" applyBorder="1" applyAlignment="1">
      <alignment horizontal="center" vertical="center" wrapText="1"/>
    </xf>
    <xf numFmtId="0" fontId="10" fillId="0" borderId="18" xfId="0" applyFont="1" applyFill="1" applyBorder="1" applyAlignment="1">
      <alignment horizontal="left" vertical="top" wrapText="1"/>
    </xf>
    <xf numFmtId="0" fontId="20" fillId="0" borderId="24" xfId="0" applyFont="1" applyFill="1" applyBorder="1" applyAlignment="1">
      <alignment horizontal="center" vertical="center" wrapText="1"/>
    </xf>
    <xf numFmtId="0" fontId="20" fillId="0" borderId="50" xfId="0" applyFont="1" applyFill="1" applyBorder="1" applyAlignment="1">
      <alignment horizontal="center" vertical="center" wrapText="1"/>
    </xf>
    <xf numFmtId="0" fontId="10" fillId="0" borderId="18" xfId="0" applyFont="1" applyFill="1" applyBorder="1" applyAlignment="1">
      <alignment horizontal="justify" vertical="center" wrapText="1"/>
    </xf>
    <xf numFmtId="0" fontId="10" fillId="0" borderId="24" xfId="0" applyFont="1" applyFill="1" applyBorder="1" applyAlignment="1">
      <alignment horizontal="center" vertical="center" wrapText="1"/>
    </xf>
    <xf numFmtId="0" fontId="10" fillId="0" borderId="50" xfId="0" applyFont="1" applyFill="1" applyBorder="1" applyAlignment="1">
      <alignment horizontal="center" vertical="center" wrapText="1"/>
    </xf>
    <xf numFmtId="0" fontId="20" fillId="0" borderId="18" xfId="0" applyFont="1" applyFill="1" applyBorder="1" applyAlignment="1">
      <alignment horizontal="left" vertical="center" wrapText="1"/>
    </xf>
    <xf numFmtId="0" fontId="10" fillId="0" borderId="24" xfId="0" applyFont="1" applyFill="1" applyBorder="1" applyAlignment="1">
      <alignment vertical="top" wrapText="1"/>
    </xf>
    <xf numFmtId="0" fontId="10" fillId="0" borderId="49" xfId="0" applyFont="1" applyFill="1" applyBorder="1" applyAlignment="1">
      <alignment vertical="top" wrapText="1"/>
    </xf>
    <xf numFmtId="0" fontId="10" fillId="0" borderId="50" xfId="0" applyFont="1" applyFill="1" applyBorder="1" applyAlignment="1">
      <alignment vertical="top" wrapText="1"/>
    </xf>
    <xf numFmtId="0" fontId="10" fillId="0" borderId="49" xfId="0" applyFont="1" applyFill="1" applyBorder="1" applyAlignment="1">
      <alignment horizontal="center" vertical="center" wrapText="1"/>
    </xf>
    <xf numFmtId="0" fontId="10" fillId="0" borderId="49" xfId="0" applyFont="1" applyFill="1" applyBorder="1" applyAlignment="1">
      <alignment horizontal="left" vertical="top" wrapText="1"/>
    </xf>
    <xf numFmtId="0" fontId="10" fillId="0" borderId="50" xfId="0" applyFont="1" applyFill="1" applyBorder="1" applyAlignment="1">
      <alignment horizontal="left" vertical="top" wrapText="1"/>
    </xf>
    <xf numFmtId="0" fontId="20" fillId="0" borderId="50" xfId="0" applyFont="1" applyFill="1" applyBorder="1" applyAlignment="1">
      <alignment horizontal="left" vertical="center" wrapText="1"/>
    </xf>
    <xf numFmtId="0" fontId="20" fillId="0" borderId="24" xfId="0" applyFont="1" applyFill="1" applyBorder="1" applyAlignment="1">
      <alignment horizontal="left" vertical="center" wrapText="1"/>
    </xf>
    <xf numFmtId="0" fontId="20" fillId="0" borderId="49" xfId="0" applyFont="1" applyFill="1" applyBorder="1" applyAlignment="1">
      <alignment horizontal="left" vertical="center" wrapText="1"/>
    </xf>
    <xf numFmtId="0" fontId="20" fillId="0" borderId="18"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20" fillId="0" borderId="49" xfId="0" applyFont="1" applyFill="1" applyBorder="1" applyAlignment="1">
      <alignment horizontal="center" vertical="center" wrapText="1"/>
    </xf>
    <xf numFmtId="0" fontId="9" fillId="0" borderId="0" xfId="0" applyFont="1" applyFill="1" applyAlignment="1">
      <alignment horizontal="right" vertical="top" wrapText="1"/>
    </xf>
    <xf numFmtId="0" fontId="9" fillId="0" borderId="0" xfId="0" applyFont="1" applyFill="1" applyBorder="1" applyAlignment="1">
      <alignment horizontal="justify" vertical="top" wrapText="1"/>
    </xf>
    <xf numFmtId="0" fontId="10" fillId="0" borderId="24" xfId="0" applyFont="1" applyFill="1" applyBorder="1" applyAlignment="1">
      <alignment vertical="center" wrapText="1"/>
    </xf>
    <xf numFmtId="0" fontId="10" fillId="0" borderId="49" xfId="0" applyFont="1" applyFill="1" applyBorder="1" applyAlignment="1">
      <alignment vertical="center" wrapText="1"/>
    </xf>
    <xf numFmtId="0" fontId="10" fillId="0" borderId="50" xfId="0" applyFont="1" applyFill="1" applyBorder="1" applyAlignment="1">
      <alignment vertical="center" wrapText="1"/>
    </xf>
    <xf numFmtId="0" fontId="10" fillId="0" borderId="18" xfId="0" applyFont="1" applyFill="1" applyBorder="1" applyAlignment="1">
      <alignment vertical="center" wrapText="1"/>
    </xf>
    <xf numFmtId="0" fontId="10" fillId="0" borderId="47" xfId="0" applyFont="1" applyFill="1" applyBorder="1" applyAlignment="1">
      <alignment horizontal="left" vertical="top" wrapText="1"/>
    </xf>
    <xf numFmtId="0" fontId="10" fillId="0" borderId="57" xfId="0" applyFont="1" applyFill="1" applyBorder="1" applyAlignment="1">
      <alignment horizontal="left" vertical="top" wrapText="1"/>
    </xf>
    <xf numFmtId="0" fontId="10" fillId="0" borderId="26" xfId="0" applyFont="1" applyFill="1" applyBorder="1" applyAlignment="1">
      <alignment horizontal="left" vertical="top" wrapText="1"/>
    </xf>
    <xf numFmtId="0" fontId="10" fillId="0" borderId="28" xfId="0" applyFont="1" applyFill="1" applyBorder="1" applyAlignment="1">
      <alignment horizontal="left" vertical="top" wrapText="1"/>
    </xf>
    <xf numFmtId="0" fontId="10" fillId="0" borderId="29" xfId="0" applyFont="1" applyFill="1" applyBorder="1" applyAlignment="1">
      <alignment horizontal="left" vertical="top" wrapText="1"/>
    </xf>
    <xf numFmtId="0" fontId="10" fillId="0" borderId="0" xfId="0" applyFont="1" applyFill="1" applyAlignment="1">
      <alignment vertical="top" wrapText="1" shrinkToFit="1"/>
    </xf>
    <xf numFmtId="0" fontId="10" fillId="0" borderId="0" xfId="0" applyFont="1" applyAlignment="1">
      <alignment vertical="top" wrapText="1" shrinkToFit="1"/>
    </xf>
    <xf numFmtId="0" fontId="10" fillId="0" borderId="0" xfId="0" applyFont="1" applyFill="1" applyAlignment="1">
      <alignment vertical="top" wrapText="1"/>
    </xf>
    <xf numFmtId="0" fontId="11" fillId="0" borderId="24" xfId="0" applyFont="1" applyFill="1" applyBorder="1" applyAlignment="1">
      <alignment horizontal="center" vertical="center" wrapText="1"/>
    </xf>
    <xf numFmtId="0" fontId="11" fillId="0" borderId="50" xfId="0" applyFont="1" applyFill="1" applyBorder="1" applyAlignment="1">
      <alignment horizontal="center" vertical="center" wrapText="1"/>
    </xf>
    <xf numFmtId="0" fontId="10" fillId="0" borderId="47" xfId="0" applyFont="1" applyFill="1" applyBorder="1" applyAlignment="1">
      <alignment horizontal="justify" vertical="top" wrapText="1"/>
    </xf>
    <xf numFmtId="0" fontId="0" fillId="0" borderId="57" xfId="0" applyFont="1" applyFill="1" applyBorder="1" applyAlignment="1">
      <alignment vertical="center" wrapText="1"/>
    </xf>
    <xf numFmtId="0" fontId="0" fillId="0" borderId="50" xfId="0" applyFont="1" applyFill="1" applyBorder="1" applyAlignment="1">
      <alignment vertical="center" wrapText="1"/>
    </xf>
    <xf numFmtId="0" fontId="10" fillId="0" borderId="24" xfId="0" applyFont="1" applyFill="1" applyBorder="1" applyAlignment="1">
      <alignment horizontal="justify" vertical="top" wrapText="1"/>
    </xf>
    <xf numFmtId="0" fontId="10" fillId="0" borderId="24" xfId="0" applyFont="1" applyFill="1" applyBorder="1" applyAlignment="1">
      <alignment horizontal="left" vertical="top" wrapText="1"/>
    </xf>
    <xf numFmtId="0" fontId="4" fillId="0" borderId="18" xfId="0" applyFont="1" applyBorder="1" applyAlignment="1" applyProtection="1">
      <alignment vertical="center" wrapText="1"/>
      <protection/>
    </xf>
    <xf numFmtId="0" fontId="4" fillId="0" borderId="27" xfId="0" applyFont="1" applyBorder="1" applyAlignment="1" applyProtection="1">
      <alignment vertical="center"/>
      <protection/>
    </xf>
    <xf numFmtId="0" fontId="4" fillId="0" borderId="20" xfId="0" applyFont="1" applyBorder="1" applyAlignment="1" applyProtection="1">
      <alignment vertical="center"/>
      <protection/>
    </xf>
    <xf numFmtId="0" fontId="4" fillId="0" borderId="25" xfId="0" applyFont="1" applyBorder="1" applyAlignment="1" applyProtection="1">
      <alignment vertical="center"/>
      <protection/>
    </xf>
    <xf numFmtId="0" fontId="4" fillId="0" borderId="18" xfId="0" applyFont="1" applyBorder="1" applyAlignment="1" applyProtection="1">
      <alignment vertical="center"/>
      <protection/>
    </xf>
    <xf numFmtId="0" fontId="4" fillId="34" borderId="27" xfId="0" applyFont="1" applyFill="1" applyBorder="1" applyAlignment="1" applyProtection="1">
      <alignment vertical="center"/>
      <protection locked="0"/>
    </xf>
    <xf numFmtId="0" fontId="4" fillId="34" borderId="25" xfId="0" applyFont="1" applyFill="1" applyBorder="1" applyAlignment="1" applyProtection="1">
      <alignment vertical="center"/>
      <protection locked="0"/>
    </xf>
    <xf numFmtId="0" fontId="5" fillId="0" borderId="0" xfId="0" applyFont="1" applyAlignment="1" applyProtection="1">
      <alignment horizontal="center" vertical="center"/>
      <protection locked="0"/>
    </xf>
    <xf numFmtId="0" fontId="4" fillId="34" borderId="18" xfId="0" applyFont="1" applyFill="1" applyBorder="1" applyAlignment="1" applyProtection="1">
      <alignment vertical="center"/>
      <protection locked="0"/>
    </xf>
    <xf numFmtId="0" fontId="4" fillId="34" borderId="18" xfId="0" applyFont="1" applyFill="1" applyBorder="1" applyAlignment="1" applyProtection="1">
      <alignment vertical="center" wrapText="1"/>
      <protection locked="0"/>
    </xf>
    <xf numFmtId="0" fontId="4" fillId="0" borderId="18" xfId="0" applyFont="1" applyBorder="1" applyAlignment="1" applyProtection="1">
      <alignment horizontal="center" vertical="center"/>
      <protection/>
    </xf>
    <xf numFmtId="0" fontId="15" fillId="0" borderId="0" xfId="0" applyFont="1" applyAlignment="1" applyProtection="1">
      <alignment horizontal="right" vertical="center" shrinkToFit="1"/>
      <protection locked="0"/>
    </xf>
    <xf numFmtId="0" fontId="4" fillId="0" borderId="27" xfId="0" applyFont="1" applyBorder="1" applyAlignment="1" applyProtection="1">
      <alignment vertical="center" wrapText="1"/>
      <protection/>
    </xf>
    <xf numFmtId="0" fontId="4" fillId="0" borderId="20" xfId="0" applyFont="1" applyBorder="1" applyAlignment="1" applyProtection="1">
      <alignment vertical="center" wrapText="1"/>
      <protection/>
    </xf>
    <xf numFmtId="0" fontId="4" fillId="0" borderId="25" xfId="0" applyFont="1" applyBorder="1" applyAlignment="1" applyProtection="1">
      <alignment vertical="center" wrapText="1"/>
      <protection/>
    </xf>
    <xf numFmtId="0" fontId="4" fillId="34" borderId="18" xfId="0" applyFont="1" applyFill="1" applyBorder="1" applyAlignment="1" applyProtection="1">
      <alignment horizontal="center" vertical="center"/>
      <protection locked="0"/>
    </xf>
    <xf numFmtId="0" fontId="4" fillId="0" borderId="50" xfId="0" applyFont="1" applyBorder="1" applyAlignment="1" applyProtection="1">
      <alignment horizontal="center" vertical="center" wrapText="1"/>
      <protection/>
    </xf>
    <xf numFmtId="0" fontId="4" fillId="34" borderId="20" xfId="0" applyFont="1" applyFill="1" applyBorder="1" applyAlignment="1" applyProtection="1">
      <alignment vertical="center"/>
      <protection locked="0"/>
    </xf>
    <xf numFmtId="0" fontId="21" fillId="0" borderId="18" xfId="0" applyFont="1" applyBorder="1" applyAlignment="1" applyProtection="1">
      <alignment vertical="center" wrapText="1"/>
      <protection/>
    </xf>
    <xf numFmtId="0" fontId="4" fillId="0" borderId="24" xfId="0" applyFont="1" applyBorder="1" applyAlignment="1" applyProtection="1">
      <alignment vertical="center" wrapText="1"/>
      <protection/>
    </xf>
    <xf numFmtId="0" fontId="4" fillId="0" borderId="50" xfId="0" applyFont="1" applyBorder="1" applyAlignment="1" applyProtection="1">
      <alignment vertical="center" wrapText="1"/>
      <protection/>
    </xf>
    <xf numFmtId="0" fontId="4" fillId="34" borderId="24" xfId="0" applyFont="1" applyFill="1" applyBorder="1" applyAlignment="1" applyProtection="1">
      <alignment horizontal="center" vertical="center" wrapText="1"/>
      <protection locked="0"/>
    </xf>
    <xf numFmtId="0" fontId="4" fillId="0" borderId="20" xfId="0" applyFont="1" applyFill="1" applyBorder="1" applyAlignment="1" applyProtection="1">
      <alignment shrinkToFit="1"/>
      <protection locked="0"/>
    </xf>
    <xf numFmtId="0" fontId="15" fillId="0" borderId="0" xfId="0" applyFont="1" applyAlignment="1" applyProtection="1">
      <alignment horizontal="center" vertical="center" wrapText="1"/>
      <protection locked="0"/>
    </xf>
    <xf numFmtId="0" fontId="4" fillId="0" borderId="16" xfId="0" applyFont="1" applyFill="1" applyBorder="1" applyAlignment="1" applyProtection="1">
      <alignment shrinkToFit="1"/>
      <protection locked="0"/>
    </xf>
    <xf numFmtId="0" fontId="4" fillId="0" borderId="58" xfId="0" applyFont="1" applyBorder="1" applyAlignment="1">
      <alignment horizontal="center" vertical="center"/>
    </xf>
    <xf numFmtId="0" fontId="4" fillId="0" borderId="59" xfId="0" applyFont="1" applyBorder="1" applyAlignment="1">
      <alignment horizontal="center" vertical="center"/>
    </xf>
    <xf numFmtId="0" fontId="4" fillId="0" borderId="60" xfId="0" applyFont="1" applyBorder="1" applyAlignment="1">
      <alignment horizontal="center" vertical="center"/>
    </xf>
    <xf numFmtId="0" fontId="4" fillId="0" borderId="61" xfId="0" applyFont="1" applyBorder="1" applyAlignment="1">
      <alignment horizontal="center" vertical="center"/>
    </xf>
    <xf numFmtId="0" fontId="4" fillId="0" borderId="62" xfId="0" applyFont="1" applyBorder="1" applyAlignment="1">
      <alignment horizontal="center" vertical="center"/>
    </xf>
    <xf numFmtId="0" fontId="4" fillId="0" borderId="63" xfId="0" applyFont="1" applyBorder="1" applyAlignment="1">
      <alignment horizontal="center" vertical="center"/>
    </xf>
    <xf numFmtId="0" fontId="4" fillId="0" borderId="57" xfId="0" applyFont="1" applyBorder="1" applyAlignment="1">
      <alignment horizontal="center" vertical="center"/>
    </xf>
    <xf numFmtId="0" fontId="4" fillId="0" borderId="27" xfId="0" applyFont="1" applyBorder="1" applyAlignment="1">
      <alignment horizontal="center" vertical="center"/>
    </xf>
    <xf numFmtId="0" fontId="4" fillId="0" borderId="20" xfId="0" applyFont="1" applyBorder="1" applyAlignment="1">
      <alignment horizontal="center" vertical="center"/>
    </xf>
    <xf numFmtId="0" fontId="4" fillId="0" borderId="25" xfId="0" applyFont="1" applyBorder="1" applyAlignment="1">
      <alignment horizontal="center" vertical="center"/>
    </xf>
    <xf numFmtId="0" fontId="4" fillId="0" borderId="64" xfId="0" applyFont="1" applyBorder="1" applyAlignment="1">
      <alignment horizontal="left" vertical="center"/>
    </xf>
    <xf numFmtId="0" fontId="4" fillId="0" borderId="25" xfId="0" applyFont="1" applyBorder="1" applyAlignment="1">
      <alignment horizontal="left" vertical="center"/>
    </xf>
    <xf numFmtId="0" fontId="4" fillId="0" borderId="0" xfId="0" applyFont="1" applyBorder="1" applyAlignment="1">
      <alignment horizontal="right" vertical="center"/>
    </xf>
    <xf numFmtId="0" fontId="4" fillId="0" borderId="65" xfId="0" applyFont="1" applyBorder="1" applyAlignment="1">
      <alignment horizontal="left" vertical="top"/>
    </xf>
    <xf numFmtId="0" fontId="4" fillId="0" borderId="66" xfId="0" applyFont="1" applyBorder="1" applyAlignment="1">
      <alignment horizontal="left" vertical="top"/>
    </xf>
    <xf numFmtId="0" fontId="4" fillId="0" borderId="67" xfId="0" applyFont="1" applyBorder="1" applyAlignment="1">
      <alignment horizontal="left" vertical="top"/>
    </xf>
    <xf numFmtId="176" fontId="4" fillId="0" borderId="0" xfId="0" applyNumberFormat="1" applyFont="1" applyAlignment="1">
      <alignment horizontal="right" vertical="center"/>
    </xf>
    <xf numFmtId="0" fontId="4" fillId="0" borderId="16" xfId="0" applyFont="1" applyBorder="1" applyAlignment="1">
      <alignment horizontal="left" vertical="center" indent="1"/>
    </xf>
    <xf numFmtId="0" fontId="4" fillId="0" borderId="68" xfId="0" applyFont="1" applyBorder="1" applyAlignment="1">
      <alignment horizontal="center" vertical="center"/>
    </xf>
    <xf numFmtId="0" fontId="6" fillId="0" borderId="0" xfId="0" applyFont="1" applyAlignment="1">
      <alignment horizontal="center" vertical="center"/>
    </xf>
    <xf numFmtId="180" fontId="4" fillId="0" borderId="16" xfId="0" applyNumberFormat="1" applyFont="1" applyBorder="1" applyAlignment="1">
      <alignment horizontal="center" vertical="center"/>
    </xf>
    <xf numFmtId="0" fontId="4" fillId="0" borderId="16" xfId="0" applyFont="1" applyBorder="1" applyAlignment="1">
      <alignment horizontal="center" vertical="center"/>
    </xf>
    <xf numFmtId="0" fontId="4" fillId="0" borderId="27" xfId="0" applyFont="1" applyBorder="1" applyAlignment="1">
      <alignment vertical="center"/>
    </xf>
    <xf numFmtId="0" fontId="4" fillId="0" borderId="20" xfId="0" applyFont="1" applyBorder="1" applyAlignment="1">
      <alignment vertical="center"/>
    </xf>
    <xf numFmtId="0" fontId="4" fillId="0" borderId="68" xfId="0" applyFont="1" applyBorder="1" applyAlignment="1">
      <alignment vertical="center"/>
    </xf>
    <xf numFmtId="0" fontId="4" fillId="0" borderId="69" xfId="0" applyFont="1" applyBorder="1" applyAlignment="1">
      <alignment vertical="center"/>
    </xf>
    <xf numFmtId="0" fontId="4" fillId="0" borderId="70" xfId="0" applyFont="1" applyBorder="1" applyAlignment="1">
      <alignment horizontal="left" vertical="center"/>
    </xf>
    <xf numFmtId="0" fontId="4" fillId="0" borderId="0" xfId="0" applyFont="1" applyBorder="1" applyAlignment="1">
      <alignment horizontal="left" vertical="center"/>
    </xf>
    <xf numFmtId="0" fontId="4" fillId="0" borderId="71" xfId="0" applyFont="1" applyBorder="1" applyAlignment="1">
      <alignment horizontal="left" vertical="center"/>
    </xf>
    <xf numFmtId="0" fontId="4" fillId="0" borderId="72" xfId="0" applyFont="1" applyBorder="1" applyAlignment="1">
      <alignment horizontal="center" vertical="center"/>
    </xf>
    <xf numFmtId="0" fontId="4" fillId="0" borderId="73" xfId="0" applyFont="1" applyBorder="1" applyAlignment="1">
      <alignment horizontal="center" vertical="center"/>
    </xf>
    <xf numFmtId="0" fontId="4" fillId="0" borderId="74" xfId="0" applyFont="1" applyBorder="1" applyAlignment="1">
      <alignment horizontal="left" vertical="center"/>
    </xf>
    <xf numFmtId="0" fontId="4" fillId="0" borderId="36" xfId="0" applyFont="1" applyBorder="1" applyAlignment="1">
      <alignment horizontal="left" vertical="center"/>
    </xf>
    <xf numFmtId="0" fontId="4" fillId="0" borderId="75" xfId="0" applyFont="1" applyBorder="1" applyAlignment="1">
      <alignment horizontal="left" vertical="center"/>
    </xf>
    <xf numFmtId="0" fontId="4" fillId="0" borderId="76" xfId="0" applyFont="1" applyBorder="1" applyAlignment="1">
      <alignment horizontal="left" vertical="center"/>
    </xf>
    <xf numFmtId="0" fontId="4" fillId="0" borderId="77" xfId="0" applyFont="1" applyBorder="1" applyAlignment="1">
      <alignment horizontal="left" vertical="center"/>
    </xf>
    <xf numFmtId="0" fontId="4" fillId="0" borderId="78" xfId="0" applyFont="1" applyBorder="1" applyAlignment="1">
      <alignment horizontal="left" vertical="center"/>
    </xf>
    <xf numFmtId="0" fontId="4" fillId="0" borderId="79" xfId="0" applyFont="1" applyBorder="1" applyAlignment="1">
      <alignment horizontal="center" vertical="center"/>
    </xf>
    <xf numFmtId="0" fontId="4" fillId="0" borderId="80" xfId="0" applyFont="1" applyBorder="1" applyAlignment="1">
      <alignment horizontal="center" vertical="center"/>
    </xf>
    <xf numFmtId="0" fontId="4" fillId="0" borderId="81" xfId="0" applyFont="1" applyBorder="1" applyAlignment="1">
      <alignment horizontal="left" vertical="center" wrapText="1" indent="1"/>
    </xf>
    <xf numFmtId="0" fontId="4" fillId="0" borderId="82" xfId="0" applyFont="1" applyBorder="1" applyAlignment="1">
      <alignment horizontal="left" vertical="center" wrapText="1" indent="1"/>
    </xf>
    <xf numFmtId="0" fontId="4" fillId="0" borderId="83" xfId="0" applyFont="1" applyBorder="1" applyAlignment="1">
      <alignment horizontal="left" vertical="center" wrapText="1" inden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
    <dxf>
      <font>
        <b/>
        <i val="0"/>
        <color indexed="10"/>
      </font>
    </dxf>
    <dxf>
      <font>
        <b/>
        <i val="0"/>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6</xdr:row>
      <xdr:rowOff>38100</xdr:rowOff>
    </xdr:from>
    <xdr:to>
      <xdr:col>6</xdr:col>
      <xdr:colOff>133350</xdr:colOff>
      <xdr:row>9</xdr:row>
      <xdr:rowOff>409575</xdr:rowOff>
    </xdr:to>
    <xdr:sp>
      <xdr:nvSpPr>
        <xdr:cNvPr id="1" name="AutoShape 4"/>
        <xdr:cNvSpPr>
          <a:spLocks/>
        </xdr:cNvSpPr>
      </xdr:nvSpPr>
      <xdr:spPr>
        <a:xfrm>
          <a:off x="8905875" y="1533525"/>
          <a:ext cx="123825" cy="18002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2266950</xdr:colOff>
      <xdr:row>7</xdr:row>
      <xdr:rowOff>209550</xdr:rowOff>
    </xdr:from>
    <xdr:to>
      <xdr:col>4</xdr:col>
      <xdr:colOff>2771775</xdr:colOff>
      <xdr:row>11</xdr:row>
      <xdr:rowOff>19050</xdr:rowOff>
    </xdr:to>
    <xdr:grpSp>
      <xdr:nvGrpSpPr>
        <xdr:cNvPr id="1" name="Group 1"/>
        <xdr:cNvGrpSpPr>
          <a:grpSpLocks/>
        </xdr:cNvGrpSpPr>
      </xdr:nvGrpSpPr>
      <xdr:grpSpPr>
        <a:xfrm>
          <a:off x="6724650" y="1362075"/>
          <a:ext cx="504825" cy="666750"/>
          <a:chOff x="776" y="151"/>
          <a:chExt cx="62" cy="84"/>
        </a:xfrm>
        <a:solidFill>
          <a:srgbClr val="FFFFFF"/>
        </a:solidFill>
      </xdr:grpSpPr>
      <xdr:sp>
        <xdr:nvSpPr>
          <xdr:cNvPr id="2" name="Oval 2"/>
          <xdr:cNvSpPr>
            <a:spLocks noChangeAspect="1"/>
          </xdr:cNvSpPr>
        </xdr:nvSpPr>
        <xdr:spPr>
          <a:xfrm>
            <a:off x="776" y="151"/>
            <a:ext cx="62" cy="62"/>
          </a:xfrm>
          <a:prstGeom prst="ellipse">
            <a:avLst/>
          </a:prstGeom>
          <a:solidFill>
            <a:srgbClr val="FFFFFF"/>
          </a:solidFill>
          <a:ln w="9525"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Rectangle 3"/>
          <xdr:cNvSpPr>
            <a:spLocks/>
          </xdr:cNvSpPr>
        </xdr:nvSpPr>
        <xdr:spPr>
          <a:xfrm>
            <a:off x="781" y="213"/>
            <a:ext cx="56" cy="22"/>
          </a:xfrm>
          <a:prstGeom prst="rect">
            <a:avLst/>
          </a:prstGeom>
          <a:noFill/>
          <a:ln w="9525" cmpd="sng">
            <a:noFill/>
          </a:ln>
        </xdr:spPr>
        <xdr:txBody>
          <a:bodyPr vertOverflow="clip" wrap="square" lIns="18288" tIns="18288" rIns="18288" bIns="18288" anchor="ctr">
            <a:spAutoFit/>
          </a:bodyPr>
          <a:p>
            <a:pPr algn="ctr">
              <a:defRPr/>
            </a:pPr>
            <a:r>
              <a:rPr lang="en-US" cap="none" sz="800" b="0" i="0" u="none" baseline="0">
                <a:solidFill>
                  <a:srgbClr val="969696"/>
                </a:solidFill>
                <a:latin typeface="ＭＳ Ｐゴシック"/>
                <a:ea typeface="ＭＳ Ｐゴシック"/>
                <a:cs typeface="ＭＳ Ｐゴシック"/>
              </a:rPr>
              <a:t>使用印鑑</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2:G47"/>
  <sheetViews>
    <sheetView zoomScale="80" zoomScaleNormal="80" zoomScaleSheetLayoutView="85" zoomScalePageLayoutView="0" workbookViewId="0" topLeftCell="A1">
      <selection activeCell="A1" sqref="A1"/>
    </sheetView>
  </sheetViews>
  <sheetFormatPr defaultColWidth="9.00390625" defaultRowHeight="13.5"/>
  <cols>
    <col min="1" max="1" width="5.375" style="68" customWidth="1"/>
    <col min="2" max="2" width="13.50390625" style="68" customWidth="1"/>
    <col min="3" max="3" width="8.00390625" style="68" customWidth="1"/>
    <col min="4" max="4" width="17.875" style="68" customWidth="1"/>
    <col min="5" max="5" width="36.75390625" style="68" customWidth="1"/>
    <col min="6" max="6" width="35.25390625" style="68" customWidth="1"/>
    <col min="7" max="7" width="10.00390625" style="68" customWidth="1"/>
    <col min="8" max="16384" width="9.00390625" style="68" customWidth="1"/>
  </cols>
  <sheetData>
    <row r="1" ht="9" customHeight="1"/>
    <row r="2" spans="2:3" ht="17.25">
      <c r="B2" s="69" t="s">
        <v>41</v>
      </c>
      <c r="C2" s="69"/>
    </row>
    <row r="3" spans="2:3" ht="13.5">
      <c r="B3" s="70" t="s">
        <v>66</v>
      </c>
      <c r="C3" s="70"/>
    </row>
    <row r="4" spans="2:3" ht="13.5">
      <c r="B4" s="70" t="s">
        <v>68</v>
      </c>
      <c r="C4" s="70"/>
    </row>
    <row r="5" spans="2:6" ht="27" customHeight="1" thickBot="1">
      <c r="B5" s="71" t="s">
        <v>3</v>
      </c>
      <c r="C5" s="71"/>
      <c r="D5" s="71" t="s">
        <v>40</v>
      </c>
      <c r="E5" s="72" t="s">
        <v>65</v>
      </c>
      <c r="F5" s="73" t="s">
        <v>45</v>
      </c>
    </row>
    <row r="6" spans="2:6" ht="37.5" customHeight="1" thickTop="1">
      <c r="B6" s="143" t="s">
        <v>39</v>
      </c>
      <c r="C6" s="74"/>
      <c r="D6" s="75" t="s">
        <v>43</v>
      </c>
      <c r="E6" s="64" t="s">
        <v>57</v>
      </c>
      <c r="F6" s="76" t="s">
        <v>46</v>
      </c>
    </row>
    <row r="7" spans="2:7" ht="37.5" customHeight="1">
      <c r="B7" s="144"/>
      <c r="C7" s="77"/>
      <c r="D7" s="78" t="s">
        <v>22</v>
      </c>
      <c r="E7" s="65" t="s">
        <v>59</v>
      </c>
      <c r="F7" s="76" t="s">
        <v>50</v>
      </c>
      <c r="G7" s="142" t="s">
        <v>51</v>
      </c>
    </row>
    <row r="8" spans="2:7" ht="37.5" customHeight="1">
      <c r="B8" s="145"/>
      <c r="C8" s="79"/>
      <c r="D8" s="78" t="s">
        <v>38</v>
      </c>
      <c r="E8" s="66">
        <v>12345</v>
      </c>
      <c r="F8" s="76" t="s">
        <v>67</v>
      </c>
      <c r="G8" s="142"/>
    </row>
    <row r="9" spans="2:7" ht="37.5" customHeight="1">
      <c r="B9" s="143" t="s">
        <v>20</v>
      </c>
      <c r="C9" s="74"/>
      <c r="D9" s="78" t="s">
        <v>18</v>
      </c>
      <c r="E9" s="65" t="s">
        <v>58</v>
      </c>
      <c r="F9" s="80" t="s">
        <v>47</v>
      </c>
      <c r="G9" s="142"/>
    </row>
    <row r="10" spans="2:7" ht="37.5" customHeight="1">
      <c r="B10" s="144"/>
      <c r="C10" s="77"/>
      <c r="D10" s="78" t="s">
        <v>16</v>
      </c>
      <c r="E10" s="65" t="s">
        <v>53</v>
      </c>
      <c r="F10" s="76" t="s">
        <v>48</v>
      </c>
      <c r="G10" s="142"/>
    </row>
    <row r="11" spans="2:6" ht="37.5" customHeight="1">
      <c r="B11" s="144"/>
      <c r="C11" s="77"/>
      <c r="D11" s="78" t="s">
        <v>44</v>
      </c>
      <c r="E11" s="65" t="s">
        <v>61</v>
      </c>
      <c r="F11" s="76" t="s">
        <v>52</v>
      </c>
    </row>
    <row r="12" spans="2:6" ht="37.5" customHeight="1">
      <c r="B12" s="144"/>
      <c r="C12" s="77"/>
      <c r="D12" s="78" t="s">
        <v>180</v>
      </c>
      <c r="E12" s="66">
        <v>56789</v>
      </c>
      <c r="F12" s="76" t="s">
        <v>52</v>
      </c>
    </row>
    <row r="13" spans="2:6" ht="37.5" customHeight="1">
      <c r="B13" s="144"/>
      <c r="C13" s="77"/>
      <c r="D13" s="78" t="s">
        <v>42</v>
      </c>
      <c r="E13" s="65" t="s">
        <v>54</v>
      </c>
      <c r="F13" s="146" t="s">
        <v>49</v>
      </c>
    </row>
    <row r="14" spans="2:6" ht="37.5" customHeight="1">
      <c r="B14" s="144"/>
      <c r="C14" s="77"/>
      <c r="D14" s="78" t="s">
        <v>14</v>
      </c>
      <c r="E14" s="65" t="s">
        <v>55</v>
      </c>
      <c r="F14" s="147"/>
    </row>
    <row r="15" spans="2:6" ht="37.5" customHeight="1" thickBot="1">
      <c r="B15" s="145"/>
      <c r="C15" s="79"/>
      <c r="D15" s="78" t="s">
        <v>15</v>
      </c>
      <c r="E15" s="67" t="s">
        <v>56</v>
      </c>
      <c r="F15" s="148"/>
    </row>
    <row r="16" ht="37.5" customHeight="1" thickTop="1"/>
    <row r="17" spans="2:3" ht="17.25">
      <c r="B17" s="69" t="s">
        <v>69</v>
      </c>
      <c r="C17" s="69"/>
    </row>
    <row r="18" spans="2:6" ht="18" customHeight="1" thickBot="1">
      <c r="B18" s="137" t="s">
        <v>40</v>
      </c>
      <c r="C18" s="137"/>
      <c r="D18" s="137"/>
      <c r="E18" s="81" t="s">
        <v>65</v>
      </c>
      <c r="F18" s="82" t="s">
        <v>45</v>
      </c>
    </row>
    <row r="19" spans="2:6" ht="37.5" customHeight="1" thickTop="1">
      <c r="B19" s="138" t="s">
        <v>39</v>
      </c>
      <c r="C19" s="139"/>
      <c r="D19" s="84" t="s">
        <v>4</v>
      </c>
      <c r="E19" s="85" t="s">
        <v>217</v>
      </c>
      <c r="F19" s="86"/>
    </row>
    <row r="20" spans="2:6" ht="23.25" customHeight="1">
      <c r="B20" s="140"/>
      <c r="C20" s="141"/>
      <c r="D20" s="149" t="s">
        <v>201</v>
      </c>
      <c r="E20" s="132" t="s">
        <v>219</v>
      </c>
      <c r="F20" s="128" t="s">
        <v>193</v>
      </c>
    </row>
    <row r="21" spans="2:6" ht="21.75" customHeight="1">
      <c r="B21" s="140"/>
      <c r="C21" s="141"/>
      <c r="D21" s="150"/>
      <c r="E21" s="133" t="s">
        <v>218</v>
      </c>
      <c r="F21" s="129" t="s">
        <v>199</v>
      </c>
    </row>
    <row r="22" spans="2:6" ht="21.75" customHeight="1">
      <c r="B22" s="140"/>
      <c r="C22" s="141"/>
      <c r="D22" s="150"/>
      <c r="E22" s="134" t="s">
        <v>220</v>
      </c>
      <c r="F22" s="131" t="s">
        <v>202</v>
      </c>
    </row>
    <row r="23" spans="2:6" ht="21.75" customHeight="1">
      <c r="B23" s="140"/>
      <c r="C23" s="141"/>
      <c r="D23" s="151"/>
      <c r="E23" s="135" t="s">
        <v>221</v>
      </c>
      <c r="F23" s="130" t="s">
        <v>200</v>
      </c>
    </row>
    <row r="24" spans="2:6" ht="37.5" customHeight="1">
      <c r="B24" s="140"/>
      <c r="C24" s="141"/>
      <c r="D24" s="87" t="s">
        <v>103</v>
      </c>
      <c r="E24" s="120">
        <v>41654</v>
      </c>
      <c r="F24" s="122" t="s">
        <v>216</v>
      </c>
    </row>
    <row r="25" spans="2:6" ht="37.5" customHeight="1">
      <c r="B25" s="140"/>
      <c r="C25" s="141"/>
      <c r="D25" s="88" t="s">
        <v>104</v>
      </c>
      <c r="E25" s="120">
        <v>41663</v>
      </c>
      <c r="F25" s="122" t="s">
        <v>216</v>
      </c>
    </row>
    <row r="26" spans="2:6" ht="37.5" customHeight="1">
      <c r="B26" s="140"/>
      <c r="C26" s="141"/>
      <c r="D26" s="88" t="s">
        <v>133</v>
      </c>
      <c r="E26" s="120">
        <v>41666</v>
      </c>
      <c r="F26" s="122" t="s">
        <v>216</v>
      </c>
    </row>
    <row r="27" spans="2:6" ht="37.5" customHeight="1">
      <c r="B27" s="140"/>
      <c r="C27" s="141"/>
      <c r="D27" s="88" t="s">
        <v>134</v>
      </c>
      <c r="E27" s="120">
        <v>41668</v>
      </c>
      <c r="F27" s="122" t="s">
        <v>216</v>
      </c>
    </row>
    <row r="28" spans="2:6" ht="37.5" customHeight="1" thickBot="1">
      <c r="B28" s="140"/>
      <c r="C28" s="141"/>
      <c r="D28" s="88" t="s">
        <v>135</v>
      </c>
      <c r="E28" s="121">
        <v>41691</v>
      </c>
      <c r="F28" s="122" t="s">
        <v>216</v>
      </c>
    </row>
    <row r="29" spans="2:6" s="91" customFormat="1" ht="52.5" customHeight="1" thickTop="1">
      <c r="B29" s="89"/>
      <c r="C29" s="89"/>
      <c r="D29" s="89"/>
      <c r="E29" s="90"/>
      <c r="F29" s="118"/>
    </row>
    <row r="30" spans="2:6" ht="37.5" customHeight="1" thickBot="1">
      <c r="B30" s="92" t="s">
        <v>3</v>
      </c>
      <c r="C30" s="83" t="s">
        <v>119</v>
      </c>
      <c r="D30" s="93" t="s">
        <v>40</v>
      </c>
      <c r="E30" s="94" t="s">
        <v>65</v>
      </c>
      <c r="F30" s="92" t="s">
        <v>45</v>
      </c>
    </row>
    <row r="31" spans="2:6" ht="37.5" customHeight="1" thickTop="1">
      <c r="B31" s="84" t="s">
        <v>26</v>
      </c>
      <c r="C31" s="111" t="s">
        <v>222</v>
      </c>
      <c r="D31" s="106" t="s">
        <v>70</v>
      </c>
      <c r="E31" s="85"/>
      <c r="F31" s="95" t="s">
        <v>194</v>
      </c>
    </row>
    <row r="32" spans="2:6" ht="37.5" customHeight="1">
      <c r="B32" s="84" t="s">
        <v>28</v>
      </c>
      <c r="C32" s="112" t="s">
        <v>222</v>
      </c>
      <c r="D32" s="106" t="s">
        <v>6</v>
      </c>
      <c r="E32" s="96"/>
      <c r="F32" s="95" t="s">
        <v>194</v>
      </c>
    </row>
    <row r="33" spans="2:6" ht="43.5" customHeight="1">
      <c r="B33" s="84" t="s">
        <v>31</v>
      </c>
      <c r="C33" s="112" t="s">
        <v>136</v>
      </c>
      <c r="D33" s="106" t="s">
        <v>7</v>
      </c>
      <c r="E33" s="96" t="s">
        <v>224</v>
      </c>
      <c r="F33" s="95" t="s">
        <v>194</v>
      </c>
    </row>
    <row r="34" spans="2:6" ht="37.5" customHeight="1">
      <c r="B34" s="84" t="s">
        <v>32</v>
      </c>
      <c r="C34" s="112" t="s">
        <v>222</v>
      </c>
      <c r="D34" s="106" t="s">
        <v>8</v>
      </c>
      <c r="E34" s="96"/>
      <c r="F34" s="95" t="s">
        <v>194</v>
      </c>
    </row>
    <row r="35" spans="2:6" ht="37.5" customHeight="1">
      <c r="B35" s="84" t="s">
        <v>34</v>
      </c>
      <c r="C35" s="112" t="s">
        <v>136</v>
      </c>
      <c r="D35" s="106" t="s">
        <v>9</v>
      </c>
      <c r="E35" s="96" t="s">
        <v>225</v>
      </c>
      <c r="F35" s="95" t="s">
        <v>194</v>
      </c>
    </row>
    <row r="36" spans="2:6" ht="37.5" customHeight="1">
      <c r="B36" s="84" t="s">
        <v>36</v>
      </c>
      <c r="C36" s="112" t="s">
        <v>222</v>
      </c>
      <c r="D36" s="106" t="s">
        <v>10</v>
      </c>
      <c r="E36" s="96"/>
      <c r="F36" s="95" t="s">
        <v>194</v>
      </c>
    </row>
    <row r="37" spans="2:6" ht="72.75" customHeight="1">
      <c r="B37" s="88" t="s">
        <v>109</v>
      </c>
      <c r="C37" s="112" t="s">
        <v>136</v>
      </c>
      <c r="D37" s="106" t="s">
        <v>123</v>
      </c>
      <c r="E37" s="96" t="s">
        <v>223</v>
      </c>
      <c r="F37" s="95" t="s">
        <v>195</v>
      </c>
    </row>
    <row r="38" spans="2:7" ht="37.5" customHeight="1">
      <c r="B38" s="88" t="s">
        <v>110</v>
      </c>
      <c r="C38" s="112" t="s">
        <v>136</v>
      </c>
      <c r="D38" s="106" t="s">
        <v>124</v>
      </c>
      <c r="E38" s="96" t="s">
        <v>203</v>
      </c>
      <c r="F38" s="95" t="s">
        <v>196</v>
      </c>
      <c r="G38" s="97"/>
    </row>
    <row r="39" spans="2:7" ht="37.5" customHeight="1">
      <c r="B39" s="88" t="s">
        <v>111</v>
      </c>
      <c r="C39" s="112" t="s">
        <v>222</v>
      </c>
      <c r="D39" s="107" t="s">
        <v>206</v>
      </c>
      <c r="E39" s="98"/>
      <c r="F39" s="95" t="s">
        <v>197</v>
      </c>
      <c r="G39" s="97"/>
    </row>
    <row r="40" spans="2:7" ht="37.5" customHeight="1">
      <c r="B40" s="88" t="s">
        <v>112</v>
      </c>
      <c r="C40" s="112" t="s">
        <v>222</v>
      </c>
      <c r="D40" s="106" t="s">
        <v>125</v>
      </c>
      <c r="E40" s="96"/>
      <c r="F40" s="95" t="s">
        <v>195</v>
      </c>
      <c r="G40" s="97"/>
    </row>
    <row r="41" spans="2:7" ht="37.5" customHeight="1">
      <c r="B41" s="88" t="s">
        <v>113</v>
      </c>
      <c r="C41" s="112" t="s">
        <v>222</v>
      </c>
      <c r="D41" s="106" t="s">
        <v>105</v>
      </c>
      <c r="E41" s="99"/>
      <c r="F41" s="100"/>
      <c r="G41" s="97"/>
    </row>
    <row r="42" spans="2:7" ht="37.5" customHeight="1">
      <c r="B42" s="88" t="s">
        <v>114</v>
      </c>
      <c r="C42" s="112" t="s">
        <v>136</v>
      </c>
      <c r="D42" s="108" t="s">
        <v>211</v>
      </c>
      <c r="E42" s="98" t="s">
        <v>203</v>
      </c>
      <c r="F42" s="95" t="s">
        <v>197</v>
      </c>
      <c r="G42" s="97"/>
    </row>
    <row r="43" spans="2:7" ht="37.5" customHeight="1">
      <c r="B43" s="88" t="s">
        <v>115</v>
      </c>
      <c r="C43" s="112" t="s">
        <v>222</v>
      </c>
      <c r="D43" s="109" t="s">
        <v>107</v>
      </c>
      <c r="E43" s="99"/>
      <c r="F43" s="100"/>
      <c r="G43" s="101"/>
    </row>
    <row r="44" spans="2:6" ht="37.5" customHeight="1">
      <c r="B44" s="88" t="s">
        <v>116</v>
      </c>
      <c r="C44" s="112" t="s">
        <v>222</v>
      </c>
      <c r="D44" s="107" t="s">
        <v>102</v>
      </c>
      <c r="E44" s="102"/>
      <c r="F44" s="103" t="s">
        <v>198</v>
      </c>
    </row>
    <row r="45" spans="2:6" ht="36.75" customHeight="1">
      <c r="B45" s="88" t="s">
        <v>117</v>
      </c>
      <c r="C45" s="112" t="s">
        <v>222</v>
      </c>
      <c r="D45" s="136" t="s">
        <v>213</v>
      </c>
      <c r="E45" s="104"/>
      <c r="F45" s="103"/>
    </row>
    <row r="46" spans="2:6" ht="36.75" customHeight="1" thickBot="1">
      <c r="B46" s="88" t="s">
        <v>118</v>
      </c>
      <c r="C46" s="113" t="s">
        <v>222</v>
      </c>
      <c r="D46" s="110" t="s">
        <v>106</v>
      </c>
      <c r="E46" s="105"/>
      <c r="F46" s="103"/>
    </row>
    <row r="47" ht="14.25" thickTop="1">
      <c r="F47" s="91"/>
    </row>
  </sheetData>
  <sheetProtection password="E7B6" sheet="1"/>
  <mergeCells count="7">
    <mergeCell ref="B18:D18"/>
    <mergeCell ref="B19:C28"/>
    <mergeCell ref="G7:G10"/>
    <mergeCell ref="B6:B8"/>
    <mergeCell ref="B9:B15"/>
    <mergeCell ref="F13:F15"/>
    <mergeCell ref="D20:D23"/>
  </mergeCells>
  <conditionalFormatting sqref="C31:C46">
    <cfRule type="cellIs" priority="1" dxfId="1" operator="equal" stopIfTrue="1">
      <formula>"適用"</formula>
    </cfRule>
  </conditionalFormatting>
  <dataValidations count="5">
    <dataValidation type="list" allowBlank="1" showInputMessage="1" showErrorMessage="1" sqref="E39 E42">
      <formula1>"土木,建築,設備"</formula1>
    </dataValidation>
    <dataValidation type="list" allowBlank="1" showInputMessage="1" showErrorMessage="1" sqref="E38">
      <formula1>"土木,ほ装,とび・土工,港湾,造園,石,建築,内装,建具,塗装,区画線・標識,防水,鋼構造,ひき屋・解体,フェンス,電気,電気通信,管,管更生,機械器具設置,消防施設,さく井,上水道,船舶,その他"</formula1>
    </dataValidation>
    <dataValidation allowBlank="1" showInputMessage="1" showErrorMessage="1" sqref="E43 E41"/>
    <dataValidation type="list" allowBlank="1" showInputMessage="1" showErrorMessage="1" sqref="C31:C46">
      <formula1>"適用,不適用"</formula1>
    </dataValidation>
    <dataValidation allowBlank="1" showInputMessage="1" showErrorMessage="1" imeMode="halfAlpha" sqref="E14:E15"/>
  </dataValidations>
  <printOptions horizontalCentered="1"/>
  <pageMargins left="0.5905511811023623" right="0.5905511811023623" top="0.984251968503937" bottom="0.76" header="0.5118110236220472" footer="0.5118110236220472"/>
  <pageSetup fitToHeight="0" fitToWidth="1" horizontalDpi="600" verticalDpi="600" orientation="portrait" paperSize="9" scale="72" r:id="rId2"/>
  <rowBreaks count="1" manualBreakCount="1">
    <brk id="16" max="255" man="1"/>
  </rowBreaks>
  <drawing r:id="rId1"/>
</worksheet>
</file>

<file path=xl/worksheets/sheet10.xml><?xml version="1.0" encoding="utf-8"?>
<worksheet xmlns="http://schemas.openxmlformats.org/spreadsheetml/2006/main" xmlns:r="http://schemas.openxmlformats.org/officeDocument/2006/relationships">
  <sheetPr>
    <pageSetUpPr fitToPage="1"/>
  </sheetPr>
  <dimension ref="A1:N37"/>
  <sheetViews>
    <sheetView zoomScalePageLayoutView="0" workbookViewId="0" topLeftCell="A1">
      <selection activeCell="A1" sqref="A1"/>
    </sheetView>
  </sheetViews>
  <sheetFormatPr defaultColWidth="9.00390625" defaultRowHeight="13.5"/>
  <cols>
    <col min="1" max="30" width="7.50390625" style="1" customWidth="1"/>
    <col min="31" max="16384" width="9.00390625" style="1" customWidth="1"/>
  </cols>
  <sheetData>
    <row r="1" ht="18" customHeight="1">
      <c r="N1" s="2" t="s">
        <v>34</v>
      </c>
    </row>
    <row r="2" spans="12:14" ht="18" customHeight="1">
      <c r="L2" s="249" t="str">
        <f>'入力シート'!E6</f>
        <v>平成○○年○○月○○日</v>
      </c>
      <c r="M2" s="249"/>
      <c r="N2" s="249"/>
    </row>
    <row r="3" ht="54" customHeight="1"/>
    <row r="4" spans="1:14" ht="18" customHeight="1">
      <c r="A4" s="252" t="s">
        <v>2</v>
      </c>
      <c r="B4" s="252"/>
      <c r="C4" s="252"/>
      <c r="D4" s="252"/>
      <c r="E4" s="252"/>
      <c r="F4" s="252"/>
      <c r="G4" s="252"/>
      <c r="H4" s="252"/>
      <c r="I4" s="252"/>
      <c r="J4" s="252"/>
      <c r="K4" s="252"/>
      <c r="L4" s="252"/>
      <c r="M4" s="252"/>
      <c r="N4" s="252"/>
    </row>
    <row r="5" spans="1:14" ht="18" customHeight="1">
      <c r="A5" s="252" t="s">
        <v>35</v>
      </c>
      <c r="B5" s="252"/>
      <c r="C5" s="252"/>
      <c r="D5" s="252"/>
      <c r="E5" s="252"/>
      <c r="F5" s="252"/>
      <c r="G5" s="252"/>
      <c r="H5" s="252"/>
      <c r="I5" s="252"/>
      <c r="J5" s="252"/>
      <c r="K5" s="252"/>
      <c r="L5" s="252"/>
      <c r="M5" s="252"/>
      <c r="N5" s="252"/>
    </row>
    <row r="7" spans="1:14" ht="27" customHeight="1">
      <c r="A7" s="10" t="s">
        <v>4</v>
      </c>
      <c r="B7" s="250" t="str">
        <f>'入力シート'!E19</f>
        <v>栄処理区長沼・小菅ケ谷線送泥管整備工事</v>
      </c>
      <c r="C7" s="250"/>
      <c r="D7" s="250"/>
      <c r="E7" s="250"/>
      <c r="F7" s="250"/>
      <c r="G7" s="250"/>
      <c r="H7" s="250"/>
      <c r="I7" s="250"/>
      <c r="J7" s="250"/>
      <c r="K7" s="250"/>
      <c r="L7" s="250"/>
      <c r="M7" s="250"/>
      <c r="N7" s="250"/>
    </row>
    <row r="8" spans="1:14" ht="27" customHeight="1">
      <c r="A8" s="241" t="s">
        <v>38</v>
      </c>
      <c r="B8" s="254"/>
      <c r="C8" s="253">
        <f>'入力シート'!E8</f>
        <v>12345</v>
      </c>
      <c r="D8" s="253"/>
      <c r="E8" s="253"/>
      <c r="F8" s="123"/>
      <c r="G8" s="123"/>
      <c r="H8" s="123"/>
      <c r="I8" s="123"/>
      <c r="J8" s="123"/>
      <c r="K8" s="123"/>
      <c r="L8" s="123"/>
      <c r="M8" s="123"/>
      <c r="N8" s="123"/>
    </row>
    <row r="9" ht="14.25" thickBot="1"/>
    <row r="10" spans="1:14" ht="54" customHeight="1" thickBot="1">
      <c r="A10" s="270" t="s">
        <v>71</v>
      </c>
      <c r="B10" s="271"/>
      <c r="C10" s="271"/>
      <c r="D10" s="271"/>
      <c r="E10" s="272" t="str">
        <f>IF('入力シート'!C35="適用",'入力シート'!E35,"今回工事ではこの項目を適用しません。")</f>
        <v>坑内での作業における安全管理について（労働災害、公衆災害、光ファイバーケーブル防護）</v>
      </c>
      <c r="F10" s="273"/>
      <c r="G10" s="273"/>
      <c r="H10" s="273"/>
      <c r="I10" s="273"/>
      <c r="J10" s="273"/>
      <c r="K10" s="273"/>
      <c r="L10" s="273"/>
      <c r="M10" s="273"/>
      <c r="N10" s="274"/>
    </row>
    <row r="11" ht="14.25" thickBot="1"/>
    <row r="12" spans="1:14" ht="27" customHeight="1">
      <c r="A12" s="262" t="s">
        <v>75</v>
      </c>
      <c r="B12" s="234"/>
      <c r="C12" s="234"/>
      <c r="D12" s="234"/>
      <c r="E12" s="234"/>
      <c r="F12" s="234"/>
      <c r="G12" s="234"/>
      <c r="H12" s="234"/>
      <c r="I12" s="234"/>
      <c r="J12" s="234"/>
      <c r="K12" s="234"/>
      <c r="L12" s="234"/>
      <c r="M12" s="234"/>
      <c r="N12" s="263"/>
    </row>
    <row r="13" spans="1:14" ht="27" customHeight="1">
      <c r="A13" s="264"/>
      <c r="B13" s="265"/>
      <c r="C13" s="265"/>
      <c r="D13" s="265"/>
      <c r="E13" s="265"/>
      <c r="F13" s="265"/>
      <c r="G13" s="265"/>
      <c r="H13" s="265"/>
      <c r="I13" s="265"/>
      <c r="J13" s="265"/>
      <c r="K13" s="265"/>
      <c r="L13" s="265"/>
      <c r="M13" s="265"/>
      <c r="N13" s="266"/>
    </row>
    <row r="14" spans="1:14" ht="27" customHeight="1">
      <c r="A14" s="259"/>
      <c r="B14" s="260"/>
      <c r="C14" s="260"/>
      <c r="D14" s="260"/>
      <c r="E14" s="260"/>
      <c r="F14" s="260"/>
      <c r="G14" s="260"/>
      <c r="H14" s="260"/>
      <c r="I14" s="260"/>
      <c r="J14" s="260"/>
      <c r="K14" s="260"/>
      <c r="L14" s="260"/>
      <c r="M14" s="260"/>
      <c r="N14" s="261"/>
    </row>
    <row r="15" spans="1:14" ht="27" customHeight="1">
      <c r="A15" s="259"/>
      <c r="B15" s="260"/>
      <c r="C15" s="260"/>
      <c r="D15" s="260"/>
      <c r="E15" s="260"/>
      <c r="F15" s="260"/>
      <c r="G15" s="260"/>
      <c r="H15" s="260"/>
      <c r="I15" s="260"/>
      <c r="J15" s="260"/>
      <c r="K15" s="260"/>
      <c r="L15" s="260"/>
      <c r="M15" s="260"/>
      <c r="N15" s="261"/>
    </row>
    <row r="16" spans="1:14" ht="27" customHeight="1">
      <c r="A16" s="259"/>
      <c r="B16" s="260"/>
      <c r="C16" s="260"/>
      <c r="D16" s="260"/>
      <c r="E16" s="260"/>
      <c r="F16" s="260"/>
      <c r="G16" s="260"/>
      <c r="H16" s="260"/>
      <c r="I16" s="260"/>
      <c r="J16" s="260"/>
      <c r="K16" s="260"/>
      <c r="L16" s="260"/>
      <c r="M16" s="260"/>
      <c r="N16" s="261"/>
    </row>
    <row r="17" spans="1:14" ht="27" customHeight="1">
      <c r="A17" s="259"/>
      <c r="B17" s="260"/>
      <c r="C17" s="260"/>
      <c r="D17" s="260"/>
      <c r="E17" s="260"/>
      <c r="F17" s="260"/>
      <c r="G17" s="260"/>
      <c r="H17" s="260"/>
      <c r="I17" s="260"/>
      <c r="J17" s="260"/>
      <c r="K17" s="260"/>
      <c r="L17" s="260"/>
      <c r="M17" s="260"/>
      <c r="N17" s="261"/>
    </row>
    <row r="18" spans="1:14" ht="27" customHeight="1">
      <c r="A18" s="259"/>
      <c r="B18" s="260"/>
      <c r="C18" s="260"/>
      <c r="D18" s="260"/>
      <c r="E18" s="260"/>
      <c r="F18" s="260"/>
      <c r="G18" s="260"/>
      <c r="H18" s="260"/>
      <c r="I18" s="260"/>
      <c r="J18" s="260"/>
      <c r="K18" s="260"/>
      <c r="L18" s="260"/>
      <c r="M18" s="260"/>
      <c r="N18" s="261"/>
    </row>
    <row r="19" spans="1:14" ht="27" customHeight="1">
      <c r="A19" s="259"/>
      <c r="B19" s="260"/>
      <c r="C19" s="260"/>
      <c r="D19" s="260"/>
      <c r="E19" s="260"/>
      <c r="F19" s="260"/>
      <c r="G19" s="260"/>
      <c r="H19" s="260"/>
      <c r="I19" s="260"/>
      <c r="J19" s="260"/>
      <c r="K19" s="260"/>
      <c r="L19" s="260"/>
      <c r="M19" s="260"/>
      <c r="N19" s="261"/>
    </row>
    <row r="20" spans="1:14" ht="27" customHeight="1">
      <c r="A20" s="259"/>
      <c r="B20" s="260"/>
      <c r="C20" s="260"/>
      <c r="D20" s="260"/>
      <c r="E20" s="260"/>
      <c r="F20" s="260"/>
      <c r="G20" s="260"/>
      <c r="H20" s="260"/>
      <c r="I20" s="260"/>
      <c r="J20" s="260"/>
      <c r="K20" s="260"/>
      <c r="L20" s="260"/>
      <c r="M20" s="260"/>
      <c r="N20" s="261"/>
    </row>
    <row r="21" spans="1:14" ht="27" customHeight="1">
      <c r="A21" s="259"/>
      <c r="B21" s="260"/>
      <c r="C21" s="260"/>
      <c r="D21" s="260"/>
      <c r="E21" s="260"/>
      <c r="F21" s="260"/>
      <c r="G21" s="260"/>
      <c r="H21" s="260"/>
      <c r="I21" s="260"/>
      <c r="J21" s="260"/>
      <c r="K21" s="260"/>
      <c r="L21" s="260"/>
      <c r="M21" s="260"/>
      <c r="N21" s="261"/>
    </row>
    <row r="22" spans="1:14" ht="27" customHeight="1">
      <c r="A22" s="259"/>
      <c r="B22" s="260"/>
      <c r="C22" s="260"/>
      <c r="D22" s="260"/>
      <c r="E22" s="260"/>
      <c r="F22" s="260"/>
      <c r="G22" s="260"/>
      <c r="H22" s="260"/>
      <c r="I22" s="260"/>
      <c r="J22" s="260"/>
      <c r="K22" s="260"/>
      <c r="L22" s="260"/>
      <c r="M22" s="260"/>
      <c r="N22" s="261"/>
    </row>
    <row r="23" spans="1:14" ht="27" customHeight="1">
      <c r="A23" s="259"/>
      <c r="B23" s="260"/>
      <c r="C23" s="260"/>
      <c r="D23" s="260"/>
      <c r="E23" s="260"/>
      <c r="F23" s="260"/>
      <c r="G23" s="260"/>
      <c r="H23" s="260"/>
      <c r="I23" s="260"/>
      <c r="J23" s="260"/>
      <c r="K23" s="260"/>
      <c r="L23" s="260"/>
      <c r="M23" s="260"/>
      <c r="N23" s="261"/>
    </row>
    <row r="24" spans="1:14" ht="27" customHeight="1">
      <c r="A24" s="259"/>
      <c r="B24" s="260"/>
      <c r="C24" s="260"/>
      <c r="D24" s="260"/>
      <c r="E24" s="260"/>
      <c r="F24" s="260"/>
      <c r="G24" s="260"/>
      <c r="H24" s="260"/>
      <c r="I24" s="260"/>
      <c r="J24" s="260"/>
      <c r="K24" s="260"/>
      <c r="L24" s="260"/>
      <c r="M24" s="260"/>
      <c r="N24" s="261"/>
    </row>
    <row r="25" spans="1:14" ht="27" customHeight="1">
      <c r="A25" s="259"/>
      <c r="B25" s="260"/>
      <c r="C25" s="260"/>
      <c r="D25" s="260"/>
      <c r="E25" s="260"/>
      <c r="F25" s="260"/>
      <c r="G25" s="260"/>
      <c r="H25" s="260"/>
      <c r="I25" s="260"/>
      <c r="J25" s="260"/>
      <c r="K25" s="260"/>
      <c r="L25" s="260"/>
      <c r="M25" s="260"/>
      <c r="N25" s="261"/>
    </row>
    <row r="26" spans="1:14" ht="27" customHeight="1">
      <c r="A26" s="259"/>
      <c r="B26" s="260"/>
      <c r="C26" s="260"/>
      <c r="D26" s="260"/>
      <c r="E26" s="260"/>
      <c r="F26" s="260"/>
      <c r="G26" s="260"/>
      <c r="H26" s="260"/>
      <c r="I26" s="260"/>
      <c r="J26" s="260"/>
      <c r="K26" s="260"/>
      <c r="L26" s="260"/>
      <c r="M26" s="260"/>
      <c r="N26" s="261"/>
    </row>
    <row r="27" spans="1:14" ht="27" customHeight="1">
      <c r="A27" s="259"/>
      <c r="B27" s="260"/>
      <c r="C27" s="260"/>
      <c r="D27" s="260"/>
      <c r="E27" s="260"/>
      <c r="F27" s="260"/>
      <c r="G27" s="260"/>
      <c r="H27" s="260"/>
      <c r="I27" s="260"/>
      <c r="J27" s="260"/>
      <c r="K27" s="260"/>
      <c r="L27" s="260"/>
      <c r="M27" s="260"/>
      <c r="N27" s="261"/>
    </row>
    <row r="28" spans="1:14" ht="27" customHeight="1">
      <c r="A28" s="259"/>
      <c r="B28" s="260"/>
      <c r="C28" s="260"/>
      <c r="D28" s="260"/>
      <c r="E28" s="260"/>
      <c r="F28" s="260"/>
      <c r="G28" s="260"/>
      <c r="H28" s="260"/>
      <c r="I28" s="260"/>
      <c r="J28" s="260"/>
      <c r="K28" s="260"/>
      <c r="L28" s="260"/>
      <c r="M28" s="260"/>
      <c r="N28" s="261"/>
    </row>
    <row r="29" spans="1:14" ht="27" customHeight="1">
      <c r="A29" s="259"/>
      <c r="B29" s="260"/>
      <c r="C29" s="260"/>
      <c r="D29" s="260"/>
      <c r="E29" s="260"/>
      <c r="F29" s="260"/>
      <c r="G29" s="260"/>
      <c r="H29" s="260"/>
      <c r="I29" s="260"/>
      <c r="J29" s="260"/>
      <c r="K29" s="260"/>
      <c r="L29" s="260"/>
      <c r="M29" s="260"/>
      <c r="N29" s="261"/>
    </row>
    <row r="30" spans="1:14" ht="27" customHeight="1">
      <c r="A30" s="259"/>
      <c r="B30" s="260"/>
      <c r="C30" s="260"/>
      <c r="D30" s="260"/>
      <c r="E30" s="260"/>
      <c r="F30" s="260"/>
      <c r="G30" s="260"/>
      <c r="H30" s="260"/>
      <c r="I30" s="260"/>
      <c r="J30" s="260"/>
      <c r="K30" s="260"/>
      <c r="L30" s="260"/>
      <c r="M30" s="260"/>
      <c r="N30" s="261"/>
    </row>
    <row r="31" spans="1:14" ht="27" customHeight="1">
      <c r="A31" s="259"/>
      <c r="B31" s="260"/>
      <c r="C31" s="260"/>
      <c r="D31" s="260"/>
      <c r="E31" s="260"/>
      <c r="F31" s="260"/>
      <c r="G31" s="260"/>
      <c r="H31" s="260"/>
      <c r="I31" s="260"/>
      <c r="J31" s="260"/>
      <c r="K31" s="260"/>
      <c r="L31" s="260"/>
      <c r="M31" s="260"/>
      <c r="N31" s="261"/>
    </row>
    <row r="32" spans="1:14" ht="27" customHeight="1">
      <c r="A32" s="259"/>
      <c r="B32" s="260"/>
      <c r="C32" s="260"/>
      <c r="D32" s="260"/>
      <c r="E32" s="260"/>
      <c r="F32" s="260"/>
      <c r="G32" s="260"/>
      <c r="H32" s="260"/>
      <c r="I32" s="260"/>
      <c r="J32" s="260"/>
      <c r="K32" s="260"/>
      <c r="L32" s="260"/>
      <c r="M32" s="260"/>
      <c r="N32" s="261"/>
    </row>
    <row r="33" spans="1:14" ht="27" customHeight="1">
      <c r="A33" s="259"/>
      <c r="B33" s="260"/>
      <c r="C33" s="260"/>
      <c r="D33" s="260"/>
      <c r="E33" s="260"/>
      <c r="F33" s="260"/>
      <c r="G33" s="260"/>
      <c r="H33" s="260"/>
      <c r="I33" s="260"/>
      <c r="J33" s="260"/>
      <c r="K33" s="260"/>
      <c r="L33" s="260"/>
      <c r="M33" s="260"/>
      <c r="N33" s="261"/>
    </row>
    <row r="34" spans="1:14" ht="27" customHeight="1">
      <c r="A34" s="259"/>
      <c r="B34" s="260"/>
      <c r="C34" s="260"/>
      <c r="D34" s="260"/>
      <c r="E34" s="260"/>
      <c r="F34" s="260"/>
      <c r="G34" s="260"/>
      <c r="H34" s="260"/>
      <c r="I34" s="260"/>
      <c r="J34" s="260"/>
      <c r="K34" s="260"/>
      <c r="L34" s="260"/>
      <c r="M34" s="260"/>
      <c r="N34" s="261"/>
    </row>
    <row r="35" spans="1:14" ht="27" customHeight="1" thickBot="1">
      <c r="A35" s="269"/>
      <c r="B35" s="267"/>
      <c r="C35" s="267"/>
      <c r="D35" s="267"/>
      <c r="E35" s="267"/>
      <c r="F35" s="267"/>
      <c r="G35" s="267"/>
      <c r="H35" s="267"/>
      <c r="I35" s="267"/>
      <c r="J35" s="267"/>
      <c r="K35" s="267"/>
      <c r="L35" s="267"/>
      <c r="M35" s="267"/>
      <c r="N35" s="268"/>
    </row>
    <row r="36" spans="1:14" ht="13.5" customHeight="1">
      <c r="A36" s="9"/>
      <c r="B36" s="9"/>
      <c r="C36" s="9"/>
      <c r="D36" s="9"/>
      <c r="E36" s="9"/>
      <c r="F36" s="9"/>
      <c r="G36" s="9"/>
      <c r="H36" s="9"/>
      <c r="I36" s="9"/>
      <c r="J36" s="9"/>
      <c r="K36" s="9"/>
      <c r="L36" s="9"/>
      <c r="M36" s="9"/>
      <c r="N36" s="9"/>
    </row>
    <row r="37" ht="13.5">
      <c r="N37" s="2" t="s">
        <v>29</v>
      </c>
    </row>
  </sheetData>
  <sheetProtection/>
  <mergeCells count="55">
    <mergeCell ref="A18:D18"/>
    <mergeCell ref="A21:D21"/>
    <mergeCell ref="A20:D20"/>
    <mergeCell ref="E13:N13"/>
    <mergeCell ref="E16:N16"/>
    <mergeCell ref="E17:N17"/>
    <mergeCell ref="E18:N18"/>
    <mergeCell ref="A19:D19"/>
    <mergeCell ref="E19:N19"/>
    <mergeCell ref="E20:N20"/>
    <mergeCell ref="E21:N21"/>
    <mergeCell ref="A35:D35"/>
    <mergeCell ref="A27:D27"/>
    <mergeCell ref="A28:D28"/>
    <mergeCell ref="A29:D29"/>
    <mergeCell ref="A33:D33"/>
    <mergeCell ref="A34:D34"/>
    <mergeCell ref="A31:D31"/>
    <mergeCell ref="A22:D22"/>
    <mergeCell ref="E22:N22"/>
    <mergeCell ref="E30:N30"/>
    <mergeCell ref="A26:D26"/>
    <mergeCell ref="E28:N28"/>
    <mergeCell ref="E29:N29"/>
    <mergeCell ref="E26:N26"/>
    <mergeCell ref="A30:D30"/>
    <mergeCell ref="E27:N27"/>
    <mergeCell ref="E33:N33"/>
    <mergeCell ref="A32:D32"/>
    <mergeCell ref="E32:N32"/>
    <mergeCell ref="A23:D23"/>
    <mergeCell ref="A24:D24"/>
    <mergeCell ref="E31:N31"/>
    <mergeCell ref="E23:N23"/>
    <mergeCell ref="E24:N24"/>
    <mergeCell ref="E25:N25"/>
    <mergeCell ref="A25:D25"/>
    <mergeCell ref="E35:N35"/>
    <mergeCell ref="E34:N34"/>
    <mergeCell ref="L2:N2"/>
    <mergeCell ref="A14:D14"/>
    <mergeCell ref="E14:N14"/>
    <mergeCell ref="A15:D15"/>
    <mergeCell ref="E15:N15"/>
    <mergeCell ref="B7:N7"/>
    <mergeCell ref="A4:N4"/>
    <mergeCell ref="A5:N5"/>
    <mergeCell ref="A17:D17"/>
    <mergeCell ref="A12:N12"/>
    <mergeCell ref="A10:D10"/>
    <mergeCell ref="E10:N10"/>
    <mergeCell ref="A8:B8"/>
    <mergeCell ref="C8:E8"/>
    <mergeCell ref="A13:D13"/>
    <mergeCell ref="A16:D16"/>
  </mergeCell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11.xml><?xml version="1.0" encoding="utf-8"?>
<worksheet xmlns="http://schemas.openxmlformats.org/spreadsheetml/2006/main" xmlns:r="http://schemas.openxmlformats.org/officeDocument/2006/relationships">
  <sheetPr>
    <pageSetUpPr fitToPage="1"/>
  </sheetPr>
  <dimension ref="A1:N37"/>
  <sheetViews>
    <sheetView zoomScalePageLayoutView="0" workbookViewId="0" topLeftCell="A1">
      <selection activeCell="A1" sqref="A1"/>
    </sheetView>
  </sheetViews>
  <sheetFormatPr defaultColWidth="9.00390625" defaultRowHeight="13.5"/>
  <cols>
    <col min="1" max="30" width="7.50390625" style="1" customWidth="1"/>
    <col min="31" max="16384" width="9.00390625" style="1" customWidth="1"/>
  </cols>
  <sheetData>
    <row r="1" ht="18" customHeight="1">
      <c r="N1" s="2" t="s">
        <v>36</v>
      </c>
    </row>
    <row r="2" spans="12:14" ht="18" customHeight="1">
      <c r="L2" s="249" t="str">
        <f>'入力シート'!E6</f>
        <v>平成○○年○○月○○日</v>
      </c>
      <c r="M2" s="249"/>
      <c r="N2" s="249"/>
    </row>
    <row r="3" ht="54" customHeight="1"/>
    <row r="4" spans="1:14" ht="18" customHeight="1">
      <c r="A4" s="252" t="s">
        <v>2</v>
      </c>
      <c r="B4" s="252"/>
      <c r="C4" s="252"/>
      <c r="D4" s="252"/>
      <c r="E4" s="252"/>
      <c r="F4" s="252"/>
      <c r="G4" s="252"/>
      <c r="H4" s="252"/>
      <c r="I4" s="252"/>
      <c r="J4" s="252"/>
      <c r="K4" s="252"/>
      <c r="L4" s="252"/>
      <c r="M4" s="252"/>
      <c r="N4" s="252"/>
    </row>
    <row r="5" spans="1:14" ht="18" customHeight="1">
      <c r="A5" s="252" t="s">
        <v>37</v>
      </c>
      <c r="B5" s="252"/>
      <c r="C5" s="252"/>
      <c r="D5" s="252"/>
      <c r="E5" s="252"/>
      <c r="F5" s="252"/>
      <c r="G5" s="252"/>
      <c r="H5" s="252"/>
      <c r="I5" s="252"/>
      <c r="J5" s="252"/>
      <c r="K5" s="252"/>
      <c r="L5" s="252"/>
      <c r="M5" s="252"/>
      <c r="N5" s="252"/>
    </row>
    <row r="7" spans="1:14" ht="27" customHeight="1">
      <c r="A7" s="10" t="s">
        <v>4</v>
      </c>
      <c r="B7" s="250" t="str">
        <f>'入力シート'!E19</f>
        <v>栄処理区長沼・小菅ケ谷線送泥管整備工事</v>
      </c>
      <c r="C7" s="250"/>
      <c r="D7" s="250"/>
      <c r="E7" s="250"/>
      <c r="F7" s="250"/>
      <c r="G7" s="250"/>
      <c r="H7" s="250"/>
      <c r="I7" s="250"/>
      <c r="J7" s="250"/>
      <c r="K7" s="250"/>
      <c r="L7" s="250"/>
      <c r="M7" s="250"/>
      <c r="N7" s="250"/>
    </row>
    <row r="8" spans="1:14" ht="27" customHeight="1">
      <c r="A8" s="241" t="s">
        <v>38</v>
      </c>
      <c r="B8" s="254"/>
      <c r="C8" s="253">
        <f>'入力シート'!E8</f>
        <v>12345</v>
      </c>
      <c r="D8" s="253"/>
      <c r="E8" s="253"/>
      <c r="F8" s="123"/>
      <c r="G8" s="123"/>
      <c r="H8" s="123"/>
      <c r="I8" s="123"/>
      <c r="J8" s="123"/>
      <c r="K8" s="123"/>
      <c r="L8" s="123"/>
      <c r="M8" s="123"/>
      <c r="N8" s="123"/>
    </row>
    <row r="9" ht="14.25" thickBot="1"/>
    <row r="10" spans="1:14" ht="54" customHeight="1" thickBot="1">
      <c r="A10" s="270" t="s">
        <v>71</v>
      </c>
      <c r="B10" s="271"/>
      <c r="C10" s="271"/>
      <c r="D10" s="271"/>
      <c r="E10" s="272" t="str">
        <f>IF('入力シート'!C36="適用",'入力シート'!E36,"今回工事ではこの項目を適用しません。")</f>
        <v>今回工事ではこの項目を適用しません。</v>
      </c>
      <c r="F10" s="273"/>
      <c r="G10" s="273"/>
      <c r="H10" s="273"/>
      <c r="I10" s="273"/>
      <c r="J10" s="273"/>
      <c r="K10" s="273"/>
      <c r="L10" s="273"/>
      <c r="M10" s="273"/>
      <c r="N10" s="274"/>
    </row>
    <row r="11" ht="14.25" thickBot="1"/>
    <row r="12" spans="1:14" ht="27" customHeight="1">
      <c r="A12" s="262" t="s">
        <v>76</v>
      </c>
      <c r="B12" s="234"/>
      <c r="C12" s="234"/>
      <c r="D12" s="234"/>
      <c r="E12" s="234"/>
      <c r="F12" s="234"/>
      <c r="G12" s="234"/>
      <c r="H12" s="234"/>
      <c r="I12" s="234"/>
      <c r="J12" s="234"/>
      <c r="K12" s="234"/>
      <c r="L12" s="234"/>
      <c r="M12" s="234"/>
      <c r="N12" s="263"/>
    </row>
    <row r="13" spans="1:14" ht="27" customHeight="1">
      <c r="A13" s="264"/>
      <c r="B13" s="265"/>
      <c r="C13" s="265"/>
      <c r="D13" s="265"/>
      <c r="E13" s="265"/>
      <c r="F13" s="265"/>
      <c r="G13" s="265"/>
      <c r="H13" s="265"/>
      <c r="I13" s="265"/>
      <c r="J13" s="265"/>
      <c r="K13" s="265"/>
      <c r="L13" s="265"/>
      <c r="M13" s="265"/>
      <c r="N13" s="266"/>
    </row>
    <row r="14" spans="1:14" ht="27" customHeight="1">
      <c r="A14" s="259"/>
      <c r="B14" s="260"/>
      <c r="C14" s="260"/>
      <c r="D14" s="260"/>
      <c r="E14" s="260"/>
      <c r="F14" s="260"/>
      <c r="G14" s="260"/>
      <c r="H14" s="260"/>
      <c r="I14" s="260"/>
      <c r="J14" s="260"/>
      <c r="K14" s="260"/>
      <c r="L14" s="260"/>
      <c r="M14" s="260"/>
      <c r="N14" s="261"/>
    </row>
    <row r="15" spans="1:14" ht="27" customHeight="1">
      <c r="A15" s="259"/>
      <c r="B15" s="260"/>
      <c r="C15" s="260"/>
      <c r="D15" s="260"/>
      <c r="E15" s="260"/>
      <c r="F15" s="260"/>
      <c r="G15" s="260"/>
      <c r="H15" s="260"/>
      <c r="I15" s="260"/>
      <c r="J15" s="260"/>
      <c r="K15" s="260"/>
      <c r="L15" s="260"/>
      <c r="M15" s="260"/>
      <c r="N15" s="261"/>
    </row>
    <row r="16" spans="1:14" ht="27" customHeight="1">
      <c r="A16" s="259"/>
      <c r="B16" s="260"/>
      <c r="C16" s="260"/>
      <c r="D16" s="260"/>
      <c r="E16" s="260"/>
      <c r="F16" s="260"/>
      <c r="G16" s="260"/>
      <c r="H16" s="260"/>
      <c r="I16" s="260"/>
      <c r="J16" s="260"/>
      <c r="K16" s="260"/>
      <c r="L16" s="260"/>
      <c r="M16" s="260"/>
      <c r="N16" s="261"/>
    </row>
    <row r="17" spans="1:14" ht="27" customHeight="1">
      <c r="A17" s="259"/>
      <c r="B17" s="260"/>
      <c r="C17" s="260"/>
      <c r="D17" s="260"/>
      <c r="E17" s="260"/>
      <c r="F17" s="260"/>
      <c r="G17" s="260"/>
      <c r="H17" s="260"/>
      <c r="I17" s="260"/>
      <c r="J17" s="260"/>
      <c r="K17" s="260"/>
      <c r="L17" s="260"/>
      <c r="M17" s="260"/>
      <c r="N17" s="261"/>
    </row>
    <row r="18" spans="1:14" ht="27" customHeight="1">
      <c r="A18" s="259"/>
      <c r="B18" s="260"/>
      <c r="C18" s="260"/>
      <c r="D18" s="260"/>
      <c r="E18" s="260"/>
      <c r="F18" s="260"/>
      <c r="G18" s="260"/>
      <c r="H18" s="260"/>
      <c r="I18" s="260"/>
      <c r="J18" s="260"/>
      <c r="K18" s="260"/>
      <c r="L18" s="260"/>
      <c r="M18" s="260"/>
      <c r="N18" s="261"/>
    </row>
    <row r="19" spans="1:14" ht="27" customHeight="1">
      <c r="A19" s="259"/>
      <c r="B19" s="260"/>
      <c r="C19" s="260"/>
      <c r="D19" s="260"/>
      <c r="E19" s="260"/>
      <c r="F19" s="260"/>
      <c r="G19" s="260"/>
      <c r="H19" s="260"/>
      <c r="I19" s="260"/>
      <c r="J19" s="260"/>
      <c r="K19" s="260"/>
      <c r="L19" s="260"/>
      <c r="M19" s="260"/>
      <c r="N19" s="261"/>
    </row>
    <row r="20" spans="1:14" ht="27" customHeight="1">
      <c r="A20" s="259"/>
      <c r="B20" s="260"/>
      <c r="C20" s="260"/>
      <c r="D20" s="260"/>
      <c r="E20" s="260"/>
      <c r="F20" s="260"/>
      <c r="G20" s="260"/>
      <c r="H20" s="260"/>
      <c r="I20" s="260"/>
      <c r="J20" s="260"/>
      <c r="K20" s="260"/>
      <c r="L20" s="260"/>
      <c r="M20" s="260"/>
      <c r="N20" s="261"/>
    </row>
    <row r="21" spans="1:14" ht="27" customHeight="1">
      <c r="A21" s="259"/>
      <c r="B21" s="260"/>
      <c r="C21" s="260"/>
      <c r="D21" s="260"/>
      <c r="E21" s="260"/>
      <c r="F21" s="260"/>
      <c r="G21" s="260"/>
      <c r="H21" s="260"/>
      <c r="I21" s="260"/>
      <c r="J21" s="260"/>
      <c r="K21" s="260"/>
      <c r="L21" s="260"/>
      <c r="M21" s="260"/>
      <c r="N21" s="261"/>
    </row>
    <row r="22" spans="1:14" ht="27" customHeight="1">
      <c r="A22" s="259"/>
      <c r="B22" s="260"/>
      <c r="C22" s="260"/>
      <c r="D22" s="260"/>
      <c r="E22" s="260"/>
      <c r="F22" s="260"/>
      <c r="G22" s="260"/>
      <c r="H22" s="260"/>
      <c r="I22" s="260"/>
      <c r="J22" s="260"/>
      <c r="K22" s="260"/>
      <c r="L22" s="260"/>
      <c r="M22" s="260"/>
      <c r="N22" s="261"/>
    </row>
    <row r="23" spans="1:14" ht="27" customHeight="1">
      <c r="A23" s="259"/>
      <c r="B23" s="260"/>
      <c r="C23" s="260"/>
      <c r="D23" s="260"/>
      <c r="E23" s="260"/>
      <c r="F23" s="260"/>
      <c r="G23" s="260"/>
      <c r="H23" s="260"/>
      <c r="I23" s="260"/>
      <c r="J23" s="260"/>
      <c r="K23" s="260"/>
      <c r="L23" s="260"/>
      <c r="M23" s="260"/>
      <c r="N23" s="261"/>
    </row>
    <row r="24" spans="1:14" ht="27" customHeight="1">
      <c r="A24" s="259"/>
      <c r="B24" s="260"/>
      <c r="C24" s="260"/>
      <c r="D24" s="260"/>
      <c r="E24" s="260"/>
      <c r="F24" s="260"/>
      <c r="G24" s="260"/>
      <c r="H24" s="260"/>
      <c r="I24" s="260"/>
      <c r="J24" s="260"/>
      <c r="K24" s="260"/>
      <c r="L24" s="260"/>
      <c r="M24" s="260"/>
      <c r="N24" s="261"/>
    </row>
    <row r="25" spans="1:14" ht="27" customHeight="1">
      <c r="A25" s="259"/>
      <c r="B25" s="260"/>
      <c r="C25" s="260"/>
      <c r="D25" s="260"/>
      <c r="E25" s="260"/>
      <c r="F25" s="260"/>
      <c r="G25" s="260"/>
      <c r="H25" s="260"/>
      <c r="I25" s="260"/>
      <c r="J25" s="260"/>
      <c r="K25" s="260"/>
      <c r="L25" s="260"/>
      <c r="M25" s="260"/>
      <c r="N25" s="261"/>
    </row>
    <row r="26" spans="1:14" ht="27" customHeight="1">
      <c r="A26" s="259"/>
      <c r="B26" s="260"/>
      <c r="C26" s="260"/>
      <c r="D26" s="260"/>
      <c r="E26" s="260"/>
      <c r="F26" s="260"/>
      <c r="G26" s="260"/>
      <c r="H26" s="260"/>
      <c r="I26" s="260"/>
      <c r="J26" s="260"/>
      <c r="K26" s="260"/>
      <c r="L26" s="260"/>
      <c r="M26" s="260"/>
      <c r="N26" s="261"/>
    </row>
    <row r="27" spans="1:14" ht="27" customHeight="1">
      <c r="A27" s="259"/>
      <c r="B27" s="260"/>
      <c r="C27" s="260"/>
      <c r="D27" s="260"/>
      <c r="E27" s="260"/>
      <c r="F27" s="260"/>
      <c r="G27" s="260"/>
      <c r="H27" s="260"/>
      <c r="I27" s="260"/>
      <c r="J27" s="260"/>
      <c r="K27" s="260"/>
      <c r="L27" s="260"/>
      <c r="M27" s="260"/>
      <c r="N27" s="261"/>
    </row>
    <row r="28" spans="1:14" ht="27" customHeight="1">
      <c r="A28" s="259"/>
      <c r="B28" s="260"/>
      <c r="C28" s="260"/>
      <c r="D28" s="260"/>
      <c r="E28" s="260"/>
      <c r="F28" s="260"/>
      <c r="G28" s="260"/>
      <c r="H28" s="260"/>
      <c r="I28" s="260"/>
      <c r="J28" s="260"/>
      <c r="K28" s="260"/>
      <c r="L28" s="260"/>
      <c r="M28" s="260"/>
      <c r="N28" s="261"/>
    </row>
    <row r="29" spans="1:14" ht="27" customHeight="1">
      <c r="A29" s="259"/>
      <c r="B29" s="260"/>
      <c r="C29" s="260"/>
      <c r="D29" s="260"/>
      <c r="E29" s="260"/>
      <c r="F29" s="260"/>
      <c r="G29" s="260"/>
      <c r="H29" s="260"/>
      <c r="I29" s="260"/>
      <c r="J29" s="260"/>
      <c r="K29" s="260"/>
      <c r="L29" s="260"/>
      <c r="M29" s="260"/>
      <c r="N29" s="261"/>
    </row>
    <row r="30" spans="1:14" ht="27" customHeight="1">
      <c r="A30" s="259"/>
      <c r="B30" s="260"/>
      <c r="C30" s="260"/>
      <c r="D30" s="260"/>
      <c r="E30" s="260"/>
      <c r="F30" s="260"/>
      <c r="G30" s="260"/>
      <c r="H30" s="260"/>
      <c r="I30" s="260"/>
      <c r="J30" s="260"/>
      <c r="K30" s="260"/>
      <c r="L30" s="260"/>
      <c r="M30" s="260"/>
      <c r="N30" s="261"/>
    </row>
    <row r="31" spans="1:14" ht="27" customHeight="1">
      <c r="A31" s="259"/>
      <c r="B31" s="260"/>
      <c r="C31" s="260"/>
      <c r="D31" s="260"/>
      <c r="E31" s="260"/>
      <c r="F31" s="260"/>
      <c r="G31" s="260"/>
      <c r="H31" s="260"/>
      <c r="I31" s="260"/>
      <c r="J31" s="260"/>
      <c r="K31" s="260"/>
      <c r="L31" s="260"/>
      <c r="M31" s="260"/>
      <c r="N31" s="261"/>
    </row>
    <row r="32" spans="1:14" ht="27" customHeight="1">
      <c r="A32" s="259"/>
      <c r="B32" s="260"/>
      <c r="C32" s="260"/>
      <c r="D32" s="260"/>
      <c r="E32" s="260"/>
      <c r="F32" s="260"/>
      <c r="G32" s="260"/>
      <c r="H32" s="260"/>
      <c r="I32" s="260"/>
      <c r="J32" s="260"/>
      <c r="K32" s="260"/>
      <c r="L32" s="260"/>
      <c r="M32" s="260"/>
      <c r="N32" s="261"/>
    </row>
    <row r="33" spans="1:14" ht="27" customHeight="1">
      <c r="A33" s="259"/>
      <c r="B33" s="260"/>
      <c r="C33" s="260"/>
      <c r="D33" s="260"/>
      <c r="E33" s="260"/>
      <c r="F33" s="260"/>
      <c r="G33" s="260"/>
      <c r="H33" s="260"/>
      <c r="I33" s="260"/>
      <c r="J33" s="260"/>
      <c r="K33" s="260"/>
      <c r="L33" s="260"/>
      <c r="M33" s="260"/>
      <c r="N33" s="261"/>
    </row>
    <row r="34" spans="1:14" ht="27" customHeight="1">
      <c r="A34" s="259"/>
      <c r="B34" s="260"/>
      <c r="C34" s="260"/>
      <c r="D34" s="260"/>
      <c r="E34" s="260"/>
      <c r="F34" s="260"/>
      <c r="G34" s="260"/>
      <c r="H34" s="260"/>
      <c r="I34" s="260"/>
      <c r="J34" s="260"/>
      <c r="K34" s="260"/>
      <c r="L34" s="260"/>
      <c r="M34" s="260"/>
      <c r="N34" s="261"/>
    </row>
    <row r="35" spans="1:14" ht="27" customHeight="1" thickBot="1">
      <c r="A35" s="269"/>
      <c r="B35" s="267"/>
      <c r="C35" s="267"/>
      <c r="D35" s="267"/>
      <c r="E35" s="267"/>
      <c r="F35" s="267"/>
      <c r="G35" s="267"/>
      <c r="H35" s="267"/>
      <c r="I35" s="267"/>
      <c r="J35" s="267"/>
      <c r="K35" s="267"/>
      <c r="L35" s="267"/>
      <c r="M35" s="267"/>
      <c r="N35" s="268"/>
    </row>
    <row r="36" spans="1:14" ht="13.5" customHeight="1">
      <c r="A36" s="9"/>
      <c r="B36" s="9"/>
      <c r="C36" s="9"/>
      <c r="D36" s="9"/>
      <c r="E36" s="9"/>
      <c r="F36" s="9"/>
      <c r="G36" s="9"/>
      <c r="H36" s="9"/>
      <c r="I36" s="9"/>
      <c r="J36" s="9"/>
      <c r="K36" s="9"/>
      <c r="L36" s="9"/>
      <c r="M36" s="9"/>
      <c r="N36" s="9"/>
    </row>
    <row r="37" ht="13.5">
      <c r="N37" s="2" t="s">
        <v>29</v>
      </c>
    </row>
  </sheetData>
  <sheetProtection/>
  <mergeCells count="55">
    <mergeCell ref="A24:D24"/>
    <mergeCell ref="E28:N28"/>
    <mergeCell ref="E25:N25"/>
    <mergeCell ref="E26:N26"/>
    <mergeCell ref="E27:N27"/>
    <mergeCell ref="A27:D27"/>
    <mergeCell ref="A25:D25"/>
    <mergeCell ref="A26:D26"/>
    <mergeCell ref="E35:N35"/>
    <mergeCell ref="E16:N16"/>
    <mergeCell ref="E13:N13"/>
    <mergeCell ref="E21:N21"/>
    <mergeCell ref="E19:N19"/>
    <mergeCell ref="E15:N15"/>
    <mergeCell ref="E22:N22"/>
    <mergeCell ref="E23:N23"/>
    <mergeCell ref="E24:N24"/>
    <mergeCell ref="E20:N20"/>
    <mergeCell ref="E29:N29"/>
    <mergeCell ref="A10:D10"/>
    <mergeCell ref="E10:N10"/>
    <mergeCell ref="A20:D20"/>
    <mergeCell ref="A22:D22"/>
    <mergeCell ref="E18:N18"/>
    <mergeCell ref="A16:D16"/>
    <mergeCell ref="A15:D15"/>
    <mergeCell ref="A13:D13"/>
    <mergeCell ref="A12:N12"/>
    <mergeCell ref="L2:N2"/>
    <mergeCell ref="A14:D14"/>
    <mergeCell ref="E14:N14"/>
    <mergeCell ref="A17:D17"/>
    <mergeCell ref="E17:N17"/>
    <mergeCell ref="C8:E8"/>
    <mergeCell ref="B7:N7"/>
    <mergeCell ref="A4:N4"/>
    <mergeCell ref="A5:N5"/>
    <mergeCell ref="A8:B8"/>
    <mergeCell ref="A18:D18"/>
    <mergeCell ref="A19:D19"/>
    <mergeCell ref="E34:N34"/>
    <mergeCell ref="E33:N33"/>
    <mergeCell ref="A32:D32"/>
    <mergeCell ref="E32:N32"/>
    <mergeCell ref="E30:N30"/>
    <mergeCell ref="E31:N31"/>
    <mergeCell ref="A21:D21"/>
    <mergeCell ref="A23:D23"/>
    <mergeCell ref="A35:D35"/>
    <mergeCell ref="A28:D28"/>
    <mergeCell ref="A29:D29"/>
    <mergeCell ref="A30:D30"/>
    <mergeCell ref="A31:D31"/>
    <mergeCell ref="A33:D33"/>
    <mergeCell ref="A34:D34"/>
  </mergeCell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2.xml><?xml version="1.0" encoding="utf-8"?>
<worksheet xmlns="http://schemas.openxmlformats.org/spreadsheetml/2006/main" xmlns:r="http://schemas.openxmlformats.org/officeDocument/2006/relationships">
  <dimension ref="B2:D21"/>
  <sheetViews>
    <sheetView tabSelected="1" zoomScaleSheetLayoutView="100" zoomScalePageLayoutView="0" workbookViewId="0" topLeftCell="A1">
      <selection activeCell="A1" sqref="A1"/>
    </sheetView>
  </sheetViews>
  <sheetFormatPr defaultColWidth="9.00390625" defaultRowHeight="13.5"/>
  <cols>
    <col min="2" max="2" width="6.625" style="0" customWidth="1"/>
    <col min="3" max="3" width="6.25390625" style="0" customWidth="1"/>
    <col min="4" max="4" width="62.625" style="0" customWidth="1"/>
  </cols>
  <sheetData>
    <row r="1" ht="93.75" customHeight="1"/>
    <row r="2" spans="2:4" ht="28.5">
      <c r="B2" s="153" t="s">
        <v>156</v>
      </c>
      <c r="C2" s="153"/>
      <c r="D2" s="153"/>
    </row>
    <row r="3" spans="2:4" ht="15.75" customHeight="1">
      <c r="B3" s="114"/>
      <c r="C3" s="114"/>
      <c r="D3" s="114"/>
    </row>
    <row r="4" spans="2:4" ht="28.5">
      <c r="B4" s="153" t="s">
        <v>158</v>
      </c>
      <c r="C4" s="153"/>
      <c r="D4" s="153"/>
    </row>
    <row r="5" spans="2:4" ht="58.5" customHeight="1">
      <c r="B5" s="115"/>
      <c r="C5" s="115"/>
      <c r="D5" s="115"/>
    </row>
    <row r="6" spans="2:4" ht="73.5" customHeight="1">
      <c r="B6" s="116" t="s">
        <v>4</v>
      </c>
      <c r="C6" s="116"/>
      <c r="D6" s="117" t="str">
        <f>'入力シート'!E19</f>
        <v>栄処理区長沼・小菅ケ谷線送泥管整備工事</v>
      </c>
    </row>
    <row r="7" spans="2:4" ht="291" customHeight="1">
      <c r="B7" s="115"/>
      <c r="C7" s="115"/>
      <c r="D7" s="115"/>
    </row>
    <row r="8" spans="2:4" ht="28.5">
      <c r="B8" s="153" t="s">
        <v>157</v>
      </c>
      <c r="C8" s="153"/>
      <c r="D8" s="153"/>
    </row>
    <row r="9" spans="2:4" ht="13.5">
      <c r="B9" s="154" t="s">
        <v>204</v>
      </c>
      <c r="C9" s="154"/>
      <c r="D9" s="154"/>
    </row>
    <row r="10" spans="2:4" ht="16.5" customHeight="1">
      <c r="B10" s="115"/>
      <c r="C10" s="115"/>
      <c r="D10" s="115"/>
    </row>
    <row r="11" spans="2:4" ht="13.5">
      <c r="B11" s="1" t="s">
        <v>192</v>
      </c>
      <c r="C11" s="1"/>
      <c r="D11" s="1"/>
    </row>
    <row r="12" spans="2:4" ht="13.5">
      <c r="B12" s="1"/>
      <c r="C12" s="1" t="str">
        <f>'入力シート'!E20</f>
        <v>環境創造局管路整備課</v>
      </c>
      <c r="D12" s="1"/>
    </row>
    <row r="13" spans="2:4" ht="13.5">
      <c r="B13" s="1"/>
      <c r="C13" s="1" t="str">
        <f>'入力シート'!E21</f>
        <v>横浜市中区港町一丁目1番地</v>
      </c>
      <c r="D13" s="1"/>
    </row>
    <row r="14" spans="2:4" ht="13.5">
      <c r="B14" s="1"/>
      <c r="C14" s="1" t="str">
        <f>"ＴＥＬ　　"&amp;'入力シート'!E22&amp;"　　　　　　　　　ＦＡＸ　　"&amp;'入力シート'!E23</f>
        <v>ＴＥＬ　　045-671-2861　　　　　　　　　ＦＡＸ　　045-681-2215</v>
      </c>
      <c r="D14" s="1"/>
    </row>
    <row r="16" spans="2:4" ht="13.5">
      <c r="B16" s="1" t="s">
        <v>190</v>
      </c>
      <c r="C16" s="1"/>
      <c r="D16" s="1"/>
    </row>
    <row r="17" spans="2:4" ht="6" customHeight="1">
      <c r="B17" s="1"/>
      <c r="C17" s="1"/>
      <c r="D17" s="1"/>
    </row>
    <row r="18" spans="2:4" ht="13.5">
      <c r="B18" s="1"/>
      <c r="C18" s="152">
        <f>'入力シート'!E24</f>
        <v>41654</v>
      </c>
      <c r="D18" s="152"/>
    </row>
    <row r="19" spans="2:4" ht="5.25" customHeight="1">
      <c r="B19" s="1"/>
      <c r="C19" s="127"/>
      <c r="D19" s="127"/>
    </row>
    <row r="20" spans="2:4" ht="13.5">
      <c r="B20" s="1" t="s">
        <v>191</v>
      </c>
      <c r="C20" s="1"/>
      <c r="D20" s="1"/>
    </row>
    <row r="21" spans="2:4" ht="13.5">
      <c r="B21" s="1"/>
      <c r="C21" s="1"/>
      <c r="D21" s="1"/>
    </row>
  </sheetData>
  <sheetProtection password="E7B6" sheet="1" formatCells="0" formatRows="0" insertRows="0"/>
  <mergeCells count="5">
    <mergeCell ref="C18:D18"/>
    <mergeCell ref="B2:D2"/>
    <mergeCell ref="B4:D4"/>
    <mergeCell ref="B8:D8"/>
    <mergeCell ref="B9:D9"/>
  </mergeCells>
  <printOptions/>
  <pageMargins left="0.57" right="0.4" top="0.984" bottom="0.984" header="0.512" footer="0.512"/>
  <pageSetup horizontalDpi="600" verticalDpi="600" orientation="portrait" paperSize="9" scale="98" r:id="rId1"/>
</worksheet>
</file>

<file path=xl/worksheets/sheet3.xml><?xml version="1.0" encoding="utf-8"?>
<worksheet xmlns="http://schemas.openxmlformats.org/spreadsheetml/2006/main" xmlns:r="http://schemas.openxmlformats.org/officeDocument/2006/relationships">
  <dimension ref="A1:G54"/>
  <sheetViews>
    <sheetView zoomScalePageLayoutView="0" workbookViewId="0" topLeftCell="A1">
      <selection activeCell="A1" sqref="A1"/>
    </sheetView>
  </sheetViews>
  <sheetFormatPr defaultColWidth="9.00390625" defaultRowHeight="13.5"/>
  <cols>
    <col min="1" max="1" width="5.875" style="1" customWidth="1"/>
    <col min="2" max="2" width="9.25390625" style="1" customWidth="1"/>
    <col min="3" max="3" width="22.50390625" style="1" customWidth="1"/>
    <col min="4" max="4" width="19.625" style="1" customWidth="1"/>
    <col min="5" max="5" width="20.25390625" style="1" customWidth="1"/>
    <col min="6" max="6" width="9.50390625" style="1" customWidth="1"/>
    <col min="7" max="7" width="6.25390625" style="1" customWidth="1"/>
    <col min="8" max="16384" width="9.00390625" style="1" customWidth="1"/>
  </cols>
  <sheetData>
    <row r="1" ht="13.5">
      <c r="A1" s="1" t="s">
        <v>0</v>
      </c>
    </row>
    <row r="3" spans="1:7" ht="13.5">
      <c r="A3" s="164" t="s">
        <v>161</v>
      </c>
      <c r="B3" s="164"/>
      <c r="C3" s="164"/>
      <c r="D3" s="164"/>
      <c r="E3" s="164"/>
      <c r="F3" s="164"/>
      <c r="G3" s="164"/>
    </row>
    <row r="4" spans="1:7" ht="13.5">
      <c r="A4" s="164" t="s">
        <v>162</v>
      </c>
      <c r="B4" s="164"/>
      <c r="C4" s="157" t="str">
        <f>'入力シート'!E19</f>
        <v>栄処理区長沼・小菅ケ谷線送泥管整備工事</v>
      </c>
      <c r="D4" s="157"/>
      <c r="E4" s="157"/>
      <c r="F4" s="157"/>
      <c r="G4" s="157"/>
    </row>
    <row r="5" spans="1:7" ht="41.25" customHeight="1">
      <c r="A5" s="164" t="s">
        <v>153</v>
      </c>
      <c r="B5" s="164"/>
      <c r="C5" s="164"/>
      <c r="D5" s="164"/>
      <c r="E5" s="164"/>
      <c r="F5" s="164"/>
      <c r="G5" s="164"/>
    </row>
    <row r="6" spans="1:2" ht="7.5" customHeight="1">
      <c r="A6" s="13"/>
      <c r="B6" s="13"/>
    </row>
    <row r="7" spans="1:7" ht="48" customHeight="1">
      <c r="A7" s="155" t="s">
        <v>163</v>
      </c>
      <c r="B7" s="155"/>
      <c r="C7" s="155"/>
      <c r="D7" s="155"/>
      <c r="E7" s="155"/>
      <c r="F7" s="155"/>
      <c r="G7" s="155"/>
    </row>
    <row r="8" spans="1:7" ht="7.5" customHeight="1">
      <c r="A8" s="13"/>
      <c r="B8" s="13"/>
      <c r="C8" s="13"/>
      <c r="D8" s="13"/>
      <c r="E8" s="13"/>
      <c r="F8" s="13"/>
      <c r="G8" s="13"/>
    </row>
    <row r="9" spans="1:7" ht="32.25" customHeight="1">
      <c r="A9" s="158" t="s">
        <v>164</v>
      </c>
      <c r="B9" s="158"/>
      <c r="C9" s="158"/>
      <c r="D9" s="158"/>
      <c r="E9" s="158"/>
      <c r="F9" s="158"/>
      <c r="G9" s="158"/>
    </row>
    <row r="10" spans="2:6" ht="13.5">
      <c r="B10" s="163" t="s">
        <v>127</v>
      </c>
      <c r="C10" s="163"/>
      <c r="D10" s="163"/>
      <c r="E10" s="14" t="s">
        <v>128</v>
      </c>
      <c r="F10" s="20"/>
    </row>
    <row r="11" spans="2:6" ht="13.5">
      <c r="B11" s="165" t="s">
        <v>129</v>
      </c>
      <c r="C11" s="165"/>
      <c r="D11" s="165"/>
      <c r="E11" s="34">
        <f>'入力シート'!E24</f>
        <v>41654</v>
      </c>
      <c r="F11" s="21"/>
    </row>
    <row r="12" spans="2:6" ht="13.5">
      <c r="B12" s="165" t="s">
        <v>130</v>
      </c>
      <c r="C12" s="165"/>
      <c r="D12" s="165"/>
      <c r="E12" s="34">
        <f>'入力シート'!E25</f>
        <v>41663</v>
      </c>
      <c r="F12" s="21"/>
    </row>
    <row r="13" spans="2:6" ht="13.5">
      <c r="B13" s="165" t="s">
        <v>131</v>
      </c>
      <c r="C13" s="165"/>
      <c r="D13" s="165"/>
      <c r="E13" s="35">
        <f>'入力シート'!E26</f>
        <v>41666</v>
      </c>
      <c r="F13" s="22"/>
    </row>
    <row r="14" spans="2:6" ht="13.5">
      <c r="B14" s="165"/>
      <c r="C14" s="165"/>
      <c r="D14" s="165"/>
      <c r="E14" s="36">
        <f>'入力シート'!E27</f>
        <v>41668</v>
      </c>
      <c r="F14" s="23"/>
    </row>
    <row r="15" spans="2:6" ht="13.5">
      <c r="B15" s="165" t="s">
        <v>132</v>
      </c>
      <c r="C15" s="165"/>
      <c r="D15" s="165"/>
      <c r="E15" s="37">
        <f>'入力シート'!E28</f>
        <v>41691</v>
      </c>
      <c r="F15" s="24"/>
    </row>
    <row r="16" ht="7.5" customHeight="1"/>
    <row r="17" spans="1:7" ht="108" customHeight="1">
      <c r="A17" s="159" t="s">
        <v>160</v>
      </c>
      <c r="B17" s="159"/>
      <c r="C17" s="159"/>
      <c r="D17" s="159"/>
      <c r="E17" s="159"/>
      <c r="F17" s="159"/>
      <c r="G17" s="159"/>
    </row>
    <row r="18" spans="1:7" s="16" customFormat="1" ht="7.5" customHeight="1">
      <c r="A18" s="15"/>
      <c r="B18" s="15"/>
      <c r="C18" s="15"/>
      <c r="D18" s="15"/>
      <c r="E18" s="15"/>
      <c r="F18" s="15"/>
      <c r="G18" s="15"/>
    </row>
    <row r="19" spans="1:7" ht="30" customHeight="1">
      <c r="A19" s="155" t="s">
        <v>165</v>
      </c>
      <c r="B19" s="155"/>
      <c r="C19" s="155"/>
      <c r="D19" s="155"/>
      <c r="E19" s="155"/>
      <c r="F19" s="155"/>
      <c r="G19" s="155"/>
    </row>
    <row r="20" spans="2:7" s="18" customFormat="1" ht="16.5" customHeight="1">
      <c r="B20" s="160" t="s">
        <v>141</v>
      </c>
      <c r="C20" s="160"/>
      <c r="D20" s="160" t="s">
        <v>140</v>
      </c>
      <c r="E20" s="160"/>
      <c r="F20" s="160"/>
      <c r="G20" s="17"/>
    </row>
    <row r="21" spans="1:7" ht="30" customHeight="1">
      <c r="A21" s="13"/>
      <c r="B21" s="161" t="s">
        <v>166</v>
      </c>
      <c r="C21" s="161"/>
      <c r="D21" s="162" t="str">
        <f>IF('入力シート'!C31="適用",'入力シート'!E31,"今回工事ではこの項目を適用しません。")</f>
        <v>今回工事ではこの項目を適用しません。</v>
      </c>
      <c r="E21" s="162"/>
      <c r="F21" s="162"/>
      <c r="G21" s="17"/>
    </row>
    <row r="22" spans="1:7" ht="30" customHeight="1">
      <c r="A22" s="13"/>
      <c r="B22" s="161" t="s">
        <v>167</v>
      </c>
      <c r="C22" s="161"/>
      <c r="D22" s="162" t="str">
        <f>IF('入力シート'!C32="適用",'入力シート'!E32,"今回工事ではこの項目を適用しません。")</f>
        <v>今回工事ではこの項目を適用しません。</v>
      </c>
      <c r="E22" s="162"/>
      <c r="F22" s="162"/>
      <c r="G22" s="17"/>
    </row>
    <row r="23" spans="1:7" ht="30" customHeight="1">
      <c r="A23" s="13"/>
      <c r="B23" s="161" t="s">
        <v>168</v>
      </c>
      <c r="C23" s="161"/>
      <c r="D23" s="162" t="str">
        <f>IF('入力シート'!C33="適用",'入力シート'!E33,"今回工事ではこの項目を適用しません。")</f>
        <v>狭隘なスペースでの配管、コンクリート圧送打設、型枠の作業における配慮について</v>
      </c>
      <c r="E23" s="162"/>
      <c r="F23" s="162"/>
      <c r="G23" s="17"/>
    </row>
    <row r="24" spans="1:7" ht="30" customHeight="1">
      <c r="A24" s="13"/>
      <c r="B24" s="161" t="s">
        <v>169</v>
      </c>
      <c r="C24" s="161"/>
      <c r="D24" s="162" t="str">
        <f>IF('入力シート'!C34="適用",'入力シート'!E34,"今回工事ではこの項目を適用しません。")</f>
        <v>今回工事ではこの項目を適用しません。</v>
      </c>
      <c r="E24" s="162"/>
      <c r="F24" s="162"/>
      <c r="G24" s="17"/>
    </row>
    <row r="25" spans="1:7" ht="30" customHeight="1">
      <c r="A25" s="13"/>
      <c r="B25" s="161" t="s">
        <v>170</v>
      </c>
      <c r="C25" s="161"/>
      <c r="D25" s="162" t="str">
        <f>IF('入力シート'!C35="適用",'入力シート'!E35,"今回工事ではこの項目を適用しません。")</f>
        <v>坑内での作業における安全管理について（労働災害、公衆災害、光ファイバーケーブル防護）</v>
      </c>
      <c r="E25" s="162"/>
      <c r="F25" s="162"/>
      <c r="G25" s="17"/>
    </row>
    <row r="26" spans="1:7" ht="30" customHeight="1">
      <c r="A26" s="13"/>
      <c r="B26" s="161" t="s">
        <v>171</v>
      </c>
      <c r="C26" s="161"/>
      <c r="D26" s="162" t="str">
        <f>IF('入力シート'!C36="適用",'入力シート'!E36,"今回工事ではこの項目を適用しません。")</f>
        <v>今回工事ではこの項目を適用しません。</v>
      </c>
      <c r="E26" s="162"/>
      <c r="F26" s="162"/>
      <c r="G26" s="17"/>
    </row>
    <row r="27" spans="1:7" ht="39" customHeight="1">
      <c r="A27" s="13"/>
      <c r="B27" s="161" t="s">
        <v>172</v>
      </c>
      <c r="C27" s="161"/>
      <c r="D27" s="162" t="str">
        <f>IF('入力シート'!C37="適用",'入力シート'!E37,"今回工事ではこの項目を適用しません。")</f>
        <v>送泥管・送水管の布設、敷設工事</v>
      </c>
      <c r="E27" s="162"/>
      <c r="F27" s="162"/>
      <c r="G27" s="17"/>
    </row>
    <row r="28" spans="1:7" ht="30.75" customHeight="1">
      <c r="A28" s="13"/>
      <c r="B28" s="161" t="s">
        <v>173</v>
      </c>
      <c r="C28" s="161"/>
      <c r="D28" s="162" t="str">
        <f>IF('入力シート'!C38="適用",'入力シート'!E38,"今回工事ではこの項目を適用しません。")</f>
        <v>土木</v>
      </c>
      <c r="E28" s="162"/>
      <c r="F28" s="162"/>
      <c r="G28" s="17"/>
    </row>
    <row r="29" spans="1:7" ht="30" customHeight="1">
      <c r="A29" s="13"/>
      <c r="B29" s="161" t="s">
        <v>207</v>
      </c>
      <c r="C29" s="161"/>
      <c r="D29" s="162" t="str">
        <f>IF('入力シート'!C39="適用",'入力シート'!E39,"今回工事ではこの項目を適用しません。")</f>
        <v>今回工事ではこの項目を適用しません。</v>
      </c>
      <c r="E29" s="162"/>
      <c r="F29" s="162"/>
      <c r="G29" s="17"/>
    </row>
    <row r="30" spans="1:7" ht="30" customHeight="1">
      <c r="A30" s="13"/>
      <c r="B30" s="161" t="s">
        <v>142</v>
      </c>
      <c r="C30" s="161"/>
      <c r="D30" s="162" t="str">
        <f>IF('入力シート'!C40="適用",'入力シート'!E40,"今回工事ではこの項目を適用しません。")</f>
        <v>今回工事ではこの項目を適用しません。</v>
      </c>
      <c r="E30" s="162"/>
      <c r="F30" s="162"/>
      <c r="G30" s="17"/>
    </row>
    <row r="31" spans="1:7" ht="30.75" customHeight="1">
      <c r="A31" s="13"/>
      <c r="B31" s="161" t="s">
        <v>210</v>
      </c>
      <c r="C31" s="161"/>
      <c r="D31" s="162" t="str">
        <f>IF('入力シート'!C42="適用",'入力シート'!E42,"今回工事ではこの項目を適用しません。")</f>
        <v>土木</v>
      </c>
      <c r="E31" s="162"/>
      <c r="F31" s="162"/>
      <c r="G31" s="17"/>
    </row>
    <row r="32" spans="1:7" ht="30" customHeight="1">
      <c r="A32" s="13"/>
      <c r="B32" s="161" t="s">
        <v>139</v>
      </c>
      <c r="C32" s="161"/>
      <c r="D32" s="162" t="str">
        <f>IF('入力シート'!C44="適用",'入力シート'!E44,"今回工事ではこの項目を適用しません。")</f>
        <v>今回工事ではこの項目を適用しません。</v>
      </c>
      <c r="E32" s="162"/>
      <c r="F32" s="162"/>
      <c r="G32" s="17"/>
    </row>
    <row r="33" spans="1:7" ht="30" customHeight="1">
      <c r="A33" s="13"/>
      <c r="B33" s="166" t="s">
        <v>188</v>
      </c>
      <c r="C33" s="166"/>
      <c r="D33" s="166"/>
      <c r="E33" s="166"/>
      <c r="F33" s="166"/>
      <c r="G33" s="17"/>
    </row>
    <row r="34" spans="1:7" ht="30" customHeight="1">
      <c r="A34" s="13"/>
      <c r="B34" s="166" t="s">
        <v>212</v>
      </c>
      <c r="C34" s="166"/>
      <c r="D34" s="166"/>
      <c r="E34" s="166"/>
      <c r="F34" s="166"/>
      <c r="G34" s="17"/>
    </row>
    <row r="35" spans="1:7" ht="7.5" customHeight="1">
      <c r="A35" s="12"/>
      <c r="B35" s="12"/>
      <c r="C35" s="12"/>
      <c r="D35" s="12"/>
      <c r="E35" s="12"/>
      <c r="F35" s="12"/>
      <c r="G35" s="12"/>
    </row>
    <row r="36" spans="1:7" ht="284.25" customHeight="1">
      <c r="A36" s="155" t="s">
        <v>174</v>
      </c>
      <c r="B36" s="155"/>
      <c r="C36" s="155"/>
      <c r="D36" s="155"/>
      <c r="E36" s="155"/>
      <c r="F36" s="155"/>
      <c r="G36" s="155"/>
    </row>
    <row r="37" spans="1:7" ht="7.5" customHeight="1">
      <c r="A37" s="13"/>
      <c r="B37" s="13"/>
      <c r="C37" s="13"/>
      <c r="D37" s="13"/>
      <c r="E37" s="13"/>
      <c r="F37" s="13"/>
      <c r="G37" s="13"/>
    </row>
    <row r="38" spans="1:7" ht="28.5" customHeight="1">
      <c r="A38" s="155" t="s">
        <v>175</v>
      </c>
      <c r="B38" s="155"/>
      <c r="C38" s="155"/>
      <c r="D38" s="155"/>
      <c r="E38" s="155"/>
      <c r="F38" s="155"/>
      <c r="G38" s="155"/>
    </row>
    <row r="39" spans="1:7" ht="7.5" customHeight="1">
      <c r="A39" s="13"/>
      <c r="B39" s="13"/>
      <c r="C39" s="13"/>
      <c r="D39" s="13"/>
      <c r="E39" s="13"/>
      <c r="F39" s="13"/>
      <c r="G39" s="13"/>
    </row>
    <row r="40" spans="1:7" ht="139.5" customHeight="1">
      <c r="A40" s="155" t="s">
        <v>176</v>
      </c>
      <c r="B40" s="155"/>
      <c r="C40" s="155"/>
      <c r="D40" s="155"/>
      <c r="E40" s="155"/>
      <c r="F40" s="155"/>
      <c r="G40" s="155"/>
    </row>
    <row r="41" spans="1:7" ht="7.5" customHeight="1">
      <c r="A41" s="13"/>
      <c r="B41" s="13"/>
      <c r="C41" s="13"/>
      <c r="D41" s="13"/>
      <c r="E41" s="13"/>
      <c r="F41" s="13"/>
      <c r="G41" s="13"/>
    </row>
    <row r="42" spans="1:7" ht="358.5" customHeight="1">
      <c r="A42" s="155" t="s">
        <v>182</v>
      </c>
      <c r="B42" s="155"/>
      <c r="C42" s="155"/>
      <c r="D42" s="155"/>
      <c r="E42" s="155"/>
      <c r="F42" s="155"/>
      <c r="G42" s="155"/>
    </row>
    <row r="43" spans="1:7" ht="6.75" customHeight="1">
      <c r="A43" s="13"/>
      <c r="B43" s="13"/>
      <c r="C43" s="13"/>
      <c r="D43" s="13"/>
      <c r="E43" s="13"/>
      <c r="F43" s="13"/>
      <c r="G43" s="13"/>
    </row>
    <row r="44" spans="1:7" ht="184.5" customHeight="1">
      <c r="A44" s="155" t="s">
        <v>226</v>
      </c>
      <c r="B44" s="155"/>
      <c r="C44" s="155"/>
      <c r="D44" s="155"/>
      <c r="E44" s="155"/>
      <c r="F44" s="155"/>
      <c r="G44" s="155"/>
    </row>
    <row r="45" spans="1:7" ht="9" customHeight="1">
      <c r="A45" s="19"/>
      <c r="B45" s="19"/>
      <c r="C45" s="19"/>
      <c r="D45" s="19"/>
      <c r="E45" s="19"/>
      <c r="F45" s="19"/>
      <c r="G45" s="19"/>
    </row>
    <row r="46" spans="1:7" ht="34.5" customHeight="1">
      <c r="A46" s="155" t="s">
        <v>177</v>
      </c>
      <c r="B46" s="155"/>
      <c r="C46" s="155"/>
      <c r="D46" s="155"/>
      <c r="E46" s="155"/>
      <c r="F46" s="155"/>
      <c r="G46" s="155"/>
    </row>
    <row r="47" spans="1:7" ht="7.5" customHeight="1">
      <c r="A47" s="13"/>
      <c r="B47" s="13"/>
      <c r="C47" s="13"/>
      <c r="D47" s="13"/>
      <c r="E47" s="13"/>
      <c r="F47" s="13"/>
      <c r="G47" s="13"/>
    </row>
    <row r="48" spans="1:7" ht="43.5" customHeight="1">
      <c r="A48" s="155" t="s">
        <v>178</v>
      </c>
      <c r="B48" s="155"/>
      <c r="C48" s="155"/>
      <c r="D48" s="155"/>
      <c r="E48" s="155"/>
      <c r="F48" s="155"/>
      <c r="G48" s="155"/>
    </row>
    <row r="49" spans="1:7" ht="7.5" customHeight="1">
      <c r="A49" s="13"/>
      <c r="B49" s="13"/>
      <c r="C49" s="13"/>
      <c r="D49" s="13"/>
      <c r="E49" s="13"/>
      <c r="F49" s="13"/>
      <c r="G49" s="13"/>
    </row>
    <row r="50" spans="1:7" ht="171" customHeight="1">
      <c r="A50" s="155" t="s">
        <v>154</v>
      </c>
      <c r="B50" s="155"/>
      <c r="C50" s="155"/>
      <c r="D50" s="155"/>
      <c r="E50" s="155"/>
      <c r="F50" s="155"/>
      <c r="G50" s="155"/>
    </row>
    <row r="51" spans="1:7" ht="7.5" customHeight="1">
      <c r="A51" s="13"/>
      <c r="B51" s="13"/>
      <c r="C51" s="13"/>
      <c r="D51" s="13"/>
      <c r="E51" s="13"/>
      <c r="F51" s="13"/>
      <c r="G51" s="13"/>
    </row>
    <row r="52" spans="1:7" ht="132" customHeight="1">
      <c r="A52" s="156" t="s">
        <v>179</v>
      </c>
      <c r="B52" s="156"/>
      <c r="C52" s="156"/>
      <c r="D52" s="156"/>
      <c r="E52" s="156"/>
      <c r="F52" s="156"/>
      <c r="G52" s="156"/>
    </row>
    <row r="53" spans="1:7" ht="7.5" customHeight="1">
      <c r="A53" s="13"/>
      <c r="B53" s="13"/>
      <c r="C53" s="13"/>
      <c r="D53" s="13"/>
      <c r="E53" s="13"/>
      <c r="F53" s="13"/>
      <c r="G53" s="13"/>
    </row>
    <row r="54" spans="1:7" ht="152.25" customHeight="1">
      <c r="A54" s="155" t="s">
        <v>187</v>
      </c>
      <c r="B54" s="155"/>
      <c r="C54" s="155"/>
      <c r="D54" s="155"/>
      <c r="E54" s="155"/>
      <c r="F54" s="155"/>
      <c r="G54" s="155"/>
    </row>
  </sheetData>
  <sheetProtection password="E7B6" sheet="1" formatCells="0" formatRows="0" insertRows="0"/>
  <mergeCells count="51">
    <mergeCell ref="B33:F33"/>
    <mergeCell ref="B34:F34"/>
    <mergeCell ref="D25:F25"/>
    <mergeCell ref="D31:F31"/>
    <mergeCell ref="D27:F27"/>
    <mergeCell ref="D32:F32"/>
    <mergeCell ref="D28:F28"/>
    <mergeCell ref="D29:F29"/>
    <mergeCell ref="B32:C32"/>
    <mergeCell ref="D30:F30"/>
    <mergeCell ref="B31:C31"/>
    <mergeCell ref="B28:C28"/>
    <mergeCell ref="B29:C29"/>
    <mergeCell ref="D24:F24"/>
    <mergeCell ref="B24:C24"/>
    <mergeCell ref="D26:F26"/>
    <mergeCell ref="B27:C27"/>
    <mergeCell ref="A3:G3"/>
    <mergeCell ref="A5:G5"/>
    <mergeCell ref="A4:B4"/>
    <mergeCell ref="D20:F20"/>
    <mergeCell ref="B11:D11"/>
    <mergeCell ref="B12:D12"/>
    <mergeCell ref="B13:D14"/>
    <mergeCell ref="B15:D15"/>
    <mergeCell ref="D21:F21"/>
    <mergeCell ref="D22:F22"/>
    <mergeCell ref="D23:F23"/>
    <mergeCell ref="B10:D10"/>
    <mergeCell ref="B21:C21"/>
    <mergeCell ref="B22:C22"/>
    <mergeCell ref="B23:C23"/>
    <mergeCell ref="A36:G36"/>
    <mergeCell ref="C4:G4"/>
    <mergeCell ref="A7:G7"/>
    <mergeCell ref="A9:G9"/>
    <mergeCell ref="A17:G17"/>
    <mergeCell ref="A19:G19"/>
    <mergeCell ref="B20:C20"/>
    <mergeCell ref="B30:C30"/>
    <mergeCell ref="B25:C25"/>
    <mergeCell ref="B26:C26"/>
    <mergeCell ref="A38:G38"/>
    <mergeCell ref="A40:G40"/>
    <mergeCell ref="A44:G44"/>
    <mergeCell ref="A54:G54"/>
    <mergeCell ref="A42:G42"/>
    <mergeCell ref="A48:G48"/>
    <mergeCell ref="A50:G50"/>
    <mergeCell ref="A46:G46"/>
    <mergeCell ref="A52:G52"/>
  </mergeCells>
  <printOptions/>
  <pageMargins left="0.65" right="0.16" top="0.4" bottom="0.29" header="0.27" footer="0.18"/>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65"/>
  <sheetViews>
    <sheetView zoomScaleSheetLayoutView="85" zoomScalePageLayoutView="0" workbookViewId="0" topLeftCell="A1">
      <selection activeCell="A1" sqref="A1:H1"/>
    </sheetView>
  </sheetViews>
  <sheetFormatPr defaultColWidth="9.00390625" defaultRowHeight="13.5"/>
  <cols>
    <col min="1" max="1" width="7.00390625" style="25" customWidth="1"/>
    <col min="2" max="3" width="9.00390625" style="25" customWidth="1"/>
    <col min="4" max="4" width="5.00390625" style="25" bestFit="1" customWidth="1"/>
    <col min="5" max="5" width="27.375" style="25" customWidth="1"/>
    <col min="6" max="6" width="27.125" style="25" customWidth="1"/>
    <col min="7" max="7" width="24.875" style="25" customWidth="1"/>
    <col min="8" max="8" width="5.875" style="25" customWidth="1"/>
    <col min="9" max="16384" width="9.00390625" style="25" customWidth="1"/>
  </cols>
  <sheetData>
    <row r="1" spans="1:8" ht="13.5">
      <c r="A1" s="187" t="s">
        <v>185</v>
      </c>
      <c r="B1" s="187"/>
      <c r="C1" s="187"/>
      <c r="D1" s="187"/>
      <c r="E1" s="187"/>
      <c r="F1" s="187"/>
      <c r="G1" s="187"/>
      <c r="H1" s="187"/>
    </row>
    <row r="2" spans="1:8" ht="13.5">
      <c r="A2" s="188" t="s">
        <v>79</v>
      </c>
      <c r="B2" s="188"/>
      <c r="C2" s="188"/>
      <c r="D2" s="188"/>
      <c r="E2" s="188"/>
      <c r="F2" s="188"/>
      <c r="G2" s="188"/>
      <c r="H2" s="188"/>
    </row>
    <row r="3" spans="1:8" ht="25.5">
      <c r="A3" s="26" t="s">
        <v>80</v>
      </c>
      <c r="B3" s="26" t="s">
        <v>99</v>
      </c>
      <c r="C3" s="26" t="s">
        <v>100</v>
      </c>
      <c r="D3" s="26" t="s">
        <v>81</v>
      </c>
      <c r="E3" s="26" t="s">
        <v>82</v>
      </c>
      <c r="F3" s="26" t="s">
        <v>101</v>
      </c>
      <c r="G3" s="26" t="s">
        <v>83</v>
      </c>
      <c r="H3" s="26" t="s">
        <v>84</v>
      </c>
    </row>
    <row r="4" spans="1:8" ht="33.75">
      <c r="A4" s="27" t="s">
        <v>146</v>
      </c>
      <c r="B4" s="28"/>
      <c r="C4" s="29"/>
      <c r="D4" s="30" t="s">
        <v>85</v>
      </c>
      <c r="E4" s="31" t="s">
        <v>186</v>
      </c>
      <c r="F4" s="29"/>
      <c r="G4" s="28"/>
      <c r="H4" s="32"/>
    </row>
    <row r="5" spans="1:8" ht="40.5" customHeight="1">
      <c r="A5" s="171" t="s">
        <v>86</v>
      </c>
      <c r="B5" s="171" t="s">
        <v>87</v>
      </c>
      <c r="C5" s="189" t="str">
        <f>IF('入力シート'!C31="適用",'入力シート'!E31,"今回工事ではこの項目を適用しません。")</f>
        <v>今回工事ではこの項目を適用しません。</v>
      </c>
      <c r="D5" s="185" t="str">
        <f>IF('入力シート'!C31="適用","２号","不要")</f>
        <v>不要</v>
      </c>
      <c r="E5" s="175" t="str">
        <f>IF('入力シート'!C31="適用","本件工事の概略工程表及び工程管理に係る技術的所見を記入してください。指定の様式をそのまま使用するか、項目を必要に応じて追加して記入してもかまいませんが、A4片面2枚あるいはA3片面1枚までを限度とします。","今回工事ではこの項目を適用しません。")</f>
        <v>今回工事ではこの項目を適用しません。</v>
      </c>
      <c r="F5" s="184">
        <f>IF('入力シート'!C31="適用","不要","")</f>
      </c>
      <c r="G5" s="31">
        <f>IF('入力シート'!$C$31="適用","工程管理に対して、現場条件を踏まえて適切であり、重要な項目が網羅されている。","")</f>
      </c>
      <c r="H5" s="33">
        <f>IF('入力シート'!$C$31="適用",6,"")</f>
      </c>
    </row>
    <row r="6" spans="1:8" ht="40.5" customHeight="1">
      <c r="A6" s="171"/>
      <c r="B6" s="171"/>
      <c r="C6" s="190"/>
      <c r="D6" s="185"/>
      <c r="E6" s="176"/>
      <c r="F6" s="184"/>
      <c r="G6" s="31">
        <f>IF('入力シート'!$C$31="適用","工程管理に対して、重要な項目が概ね記載されている。","")</f>
      </c>
      <c r="H6" s="33">
        <f>IF('入力シート'!$C$31="適用",3,"")</f>
      </c>
    </row>
    <row r="7" spans="1:8" ht="40.5" customHeight="1">
      <c r="A7" s="171"/>
      <c r="B7" s="171"/>
      <c r="C7" s="190"/>
      <c r="D7" s="185"/>
      <c r="E7" s="176"/>
      <c r="F7" s="184"/>
      <c r="G7" s="31">
        <f>IF('入力シート'!$C$31="適用","工程管理に対して、重要な項目の記載が十分でなく、一般的な事項が記載されている。","")</f>
      </c>
      <c r="H7" s="33">
        <f>IF('入力シート'!$C$31="適用",0,"")</f>
      </c>
    </row>
    <row r="8" spans="1:8" ht="27" customHeight="1">
      <c r="A8" s="171"/>
      <c r="B8" s="171"/>
      <c r="C8" s="191"/>
      <c r="D8" s="185"/>
      <c r="E8" s="177"/>
      <c r="F8" s="184"/>
      <c r="G8" s="31">
        <f>IF('入力シート'!$C$31="適用","不適切である。","")</f>
      </c>
      <c r="H8" s="33">
        <f>IF('入力シート'!$C$31="適用","欠格","")</f>
      </c>
    </row>
    <row r="9" spans="1:8" ht="40.5" customHeight="1">
      <c r="A9" s="171"/>
      <c r="B9" s="171" t="s">
        <v>88</v>
      </c>
      <c r="C9" s="189" t="str">
        <f>IF('入力シート'!C32="適用",'入力シート'!E32,"今回工事ではこの項目を適用しません。")</f>
        <v>今回工事ではこの項目を適用しません。</v>
      </c>
      <c r="D9" s="185" t="str">
        <f>IF('入力シート'!C32="適用","３号","不要")</f>
        <v>不要</v>
      </c>
      <c r="E9" s="175" t="str">
        <f>IF('入力シート'!C32="適用","指定された品質管理上配慮すべき事項について、現場の状況を踏まえて、その対策及び技術的所見を記入してください。
指定の様式(A4片面)1枚とします。","今回工事ではこの項目を適用しません。")</f>
        <v>今回工事ではこの項目を適用しません。</v>
      </c>
      <c r="F9" s="184">
        <f>IF('入力シート'!C32="適用","不要","")</f>
      </c>
      <c r="G9" s="31">
        <f>IF('入力シート'!$C$32="適用","配慮すべき事項に対して、現場条件を踏まえて適切であり、重要な項目が網羅されている。","")</f>
      </c>
      <c r="H9" s="33">
        <f>IF('入力シート'!$C$32="適用",6,"")</f>
      </c>
    </row>
    <row r="10" spans="1:8" ht="40.5" customHeight="1">
      <c r="A10" s="171"/>
      <c r="B10" s="171"/>
      <c r="C10" s="190"/>
      <c r="D10" s="185"/>
      <c r="E10" s="176"/>
      <c r="F10" s="184"/>
      <c r="G10" s="31">
        <f>IF('入力シート'!$C$32="適用","配慮すべき事項に対して、重要な項目が概ね記載されている。","")</f>
      </c>
      <c r="H10" s="33">
        <f>IF('入力シート'!$C$32="適用",3,"")</f>
      </c>
    </row>
    <row r="11" spans="1:8" ht="40.5" customHeight="1">
      <c r="A11" s="171"/>
      <c r="B11" s="171"/>
      <c r="C11" s="190"/>
      <c r="D11" s="185"/>
      <c r="E11" s="176"/>
      <c r="F11" s="184"/>
      <c r="G11" s="31">
        <f>IF('入力シート'!$C$32="適用","配慮すべき事項に対して、重要な項目の記載が十分でなく、一般的な事項が記載されている。","")</f>
      </c>
      <c r="H11" s="33">
        <f>IF('入力シート'!$C$32="適用",0,"")</f>
      </c>
    </row>
    <row r="12" spans="1:8" ht="27" customHeight="1">
      <c r="A12" s="171"/>
      <c r="B12" s="171"/>
      <c r="C12" s="191"/>
      <c r="D12" s="185"/>
      <c r="E12" s="177"/>
      <c r="F12" s="184"/>
      <c r="G12" s="31">
        <f>IF('入力シート'!$C$32="適用","不適切である。","")</f>
      </c>
      <c r="H12" s="33">
        <f>IF('入力シート'!$C$32="適用","欠格","")</f>
      </c>
    </row>
    <row r="13" spans="1:8" ht="40.5" customHeight="1">
      <c r="A13" s="171"/>
      <c r="B13" s="171" t="s">
        <v>89</v>
      </c>
      <c r="C13" s="192" t="str">
        <f>IF('入力シート'!C33="適用",'入力シート'!E33,"今回工事ではこの項目を適用しません。")</f>
        <v>狭隘なスペースでの配管、コンクリート圧送打設、型枠の作業における配慮について</v>
      </c>
      <c r="D13" s="185" t="str">
        <f>IF('入力シート'!C33="適用","４号","不要")</f>
        <v>４号</v>
      </c>
      <c r="E13" s="175" t="str">
        <f>IF('入力シート'!C33="適用","指定された施工上の課題について、その対策及び技術的所見を記入してください。
指定の様式(A4片面)1枚とします。","今回工事ではこの項目を適用しません。")</f>
        <v>指定された施工上の課題について、その対策及び技術的所見を記入してください。
指定の様式(A4片面)1枚とします。</v>
      </c>
      <c r="F13" s="184" t="str">
        <f>IF('入力シート'!C33="適用","不要","")</f>
        <v>不要</v>
      </c>
      <c r="G13" s="31" t="str">
        <f>IF('入力シート'!$C$33="適用","課題に対して、現場条件を踏まえて適切であり、重要な項目が網羅されている。","")</f>
        <v>課題に対して、現場条件を踏まえて適切であり、重要な項目が網羅されている。</v>
      </c>
      <c r="H13" s="33">
        <f>IF('入力シート'!$C$33="適用",6,"")</f>
        <v>6</v>
      </c>
    </row>
    <row r="14" spans="1:8" ht="40.5" customHeight="1">
      <c r="A14" s="171"/>
      <c r="B14" s="171"/>
      <c r="C14" s="192"/>
      <c r="D14" s="185"/>
      <c r="E14" s="176"/>
      <c r="F14" s="184"/>
      <c r="G14" s="31" t="str">
        <f>IF('入力シート'!$C$33="適用","課題に対して、重要な項目が概ね記載されている。","")</f>
        <v>課題に対して、重要な項目が概ね記載されている。</v>
      </c>
      <c r="H14" s="33">
        <f>IF('入力シート'!$C$33="適用",3,"")</f>
        <v>3</v>
      </c>
    </row>
    <row r="15" spans="1:8" ht="40.5" customHeight="1">
      <c r="A15" s="171"/>
      <c r="B15" s="171"/>
      <c r="C15" s="192"/>
      <c r="D15" s="185"/>
      <c r="E15" s="176"/>
      <c r="F15" s="184"/>
      <c r="G15" s="31" t="str">
        <f>IF('入力シート'!$C$33="適用","課題に対して、重要な項目の記載が十分でなく、一般的な事項が記載されている。","")</f>
        <v>課題に対して、重要な項目の記載が十分でなく、一般的な事項が記載されている。</v>
      </c>
      <c r="H15" s="33">
        <f>IF('入力シート'!$C$33="適用",0,"")</f>
        <v>0</v>
      </c>
    </row>
    <row r="16" spans="1:8" ht="27" customHeight="1">
      <c r="A16" s="171"/>
      <c r="B16" s="171"/>
      <c r="C16" s="192"/>
      <c r="D16" s="185"/>
      <c r="E16" s="177"/>
      <c r="F16" s="184"/>
      <c r="G16" s="31" t="str">
        <f>IF('入力シート'!$C$33="適用","不適切である。","")</f>
        <v>不適切である。</v>
      </c>
      <c r="H16" s="33" t="str">
        <f>IF('入力シート'!$C$33="適用","欠格","")</f>
        <v>欠格</v>
      </c>
    </row>
    <row r="17" spans="1:8" ht="40.5" customHeight="1">
      <c r="A17" s="171"/>
      <c r="B17" s="171" t="s">
        <v>90</v>
      </c>
      <c r="C17" s="192" t="str">
        <f>IF('入力シート'!C34="適用",'入力シート'!E34,"今回工事ではこの項目を適用しません。")</f>
        <v>今回工事ではこの項目を適用しません。</v>
      </c>
      <c r="D17" s="185" t="str">
        <f>IF('入力シート'!C34="適用","５号","不要")</f>
        <v>不要</v>
      </c>
      <c r="E17" s="175" t="str">
        <f>IF('入力シート'!C34="適用","指定された施工上配慮すべき事項について、その対策及び技術的所見を記入してください。
指定の様式(A4片面)1枚とします。","今回工事ではこの項目を適用しません。")</f>
        <v>今回工事ではこの項目を適用しません。</v>
      </c>
      <c r="F17" s="184">
        <f>IF('入力シート'!C34="適用","不要","")</f>
      </c>
      <c r="G17" s="31">
        <f>IF('入力シート'!$C$34="適用","配慮すべき事項に対して、現場条件を踏まえて適切であり、重要な項目が網羅されている。","")</f>
      </c>
      <c r="H17" s="33">
        <f>IF('入力シート'!$C$34="適用",6,"")</f>
      </c>
    </row>
    <row r="18" spans="1:8" ht="40.5" customHeight="1">
      <c r="A18" s="171"/>
      <c r="B18" s="171"/>
      <c r="C18" s="192"/>
      <c r="D18" s="185"/>
      <c r="E18" s="176"/>
      <c r="F18" s="184"/>
      <c r="G18" s="31">
        <f>IF('入力シート'!$C$34="適用","配慮すべき事項に対して、重要な項目が概ね記載されている。","")</f>
      </c>
      <c r="H18" s="33">
        <f>IF('入力シート'!$C$34="適用",3,"")</f>
      </c>
    </row>
    <row r="19" spans="1:8" ht="40.5" customHeight="1">
      <c r="A19" s="171"/>
      <c r="B19" s="171"/>
      <c r="C19" s="192"/>
      <c r="D19" s="185"/>
      <c r="E19" s="176"/>
      <c r="F19" s="184"/>
      <c r="G19" s="31">
        <f>IF('入力シート'!$C$34="適用","配慮すべき事項に対して、重要な項目の記載が十分でなく、一般的な事項が記載されている。","")</f>
      </c>
      <c r="H19" s="33">
        <f>IF('入力シート'!$C$34="適用",0,"")</f>
      </c>
    </row>
    <row r="20" spans="1:8" ht="31.5" customHeight="1">
      <c r="A20" s="171"/>
      <c r="B20" s="171"/>
      <c r="C20" s="192"/>
      <c r="D20" s="185"/>
      <c r="E20" s="177"/>
      <c r="F20" s="184"/>
      <c r="G20" s="31">
        <f>IF('入力シート'!$C$34="適用","不適切である。","")</f>
      </c>
      <c r="H20" s="33">
        <f>IF('入力シート'!$C$34="適用","欠格","")</f>
      </c>
    </row>
    <row r="21" spans="1:8" ht="40.5" customHeight="1">
      <c r="A21" s="171"/>
      <c r="B21" s="171" t="s">
        <v>91</v>
      </c>
      <c r="C21" s="192" t="str">
        <f>IF('入力シート'!C35="適用",'入力シート'!E35,"今回工事ではこの項目を適用しません。")</f>
        <v>坑内での作業における安全管理について（労働災害、公衆災害、光ファイバーケーブル防護）</v>
      </c>
      <c r="D21" s="185" t="str">
        <f>IF('入力シート'!C35="適用","６号","不要")</f>
        <v>６号</v>
      </c>
      <c r="E21" s="175" t="str">
        <f>IF('入力シート'!C35="適用","指定された安全管理に留意すべき事項について、その対策及び技術的所見を記入してください。
指定の様式(A4片面)1枚とします。","今回工事ではこの項目を適用しません。")</f>
        <v>指定された安全管理に留意すべき事項について、その対策及び技術的所見を記入してください。
指定の様式(A4片面)1枚とします。</v>
      </c>
      <c r="F21" s="184" t="str">
        <f>IF('入力シート'!C35="適用","不要","")</f>
        <v>不要</v>
      </c>
      <c r="G21" s="31" t="str">
        <f>IF('入力シート'!$C$35="適用","留意すべき事項に対して、現場条件を踏まえて適切であり、重要な項目が網羅されている。","")</f>
        <v>留意すべき事項に対して、現場条件を踏まえて適切であり、重要な項目が網羅されている。</v>
      </c>
      <c r="H21" s="33">
        <f>IF('入力シート'!$C$35="適用",6,"")</f>
        <v>6</v>
      </c>
    </row>
    <row r="22" spans="1:8" ht="40.5" customHeight="1">
      <c r="A22" s="171"/>
      <c r="B22" s="171"/>
      <c r="C22" s="192"/>
      <c r="D22" s="185"/>
      <c r="E22" s="176"/>
      <c r="F22" s="184"/>
      <c r="G22" s="31" t="str">
        <f>IF('入力シート'!$C$35="適用","留意すべき事項に対して、重要な項目が概ね記載されている。","")</f>
        <v>留意すべき事項に対して、重要な項目が概ね記載されている。</v>
      </c>
      <c r="H22" s="33">
        <f>IF('入力シート'!$C$35="適用",3,"")</f>
        <v>3</v>
      </c>
    </row>
    <row r="23" spans="1:8" ht="40.5" customHeight="1">
      <c r="A23" s="171"/>
      <c r="B23" s="171"/>
      <c r="C23" s="192"/>
      <c r="D23" s="185"/>
      <c r="E23" s="176"/>
      <c r="F23" s="184"/>
      <c r="G23" s="31" t="str">
        <f>IF('入力シート'!$C$35="適用","留意すべき事項に対して、重要な項目の記載が十分でなく、一般的な事項が記載されている。","")</f>
        <v>留意すべき事項に対して、重要な項目の記載が十分でなく、一般的な事項が記載されている。</v>
      </c>
      <c r="H23" s="33">
        <f>IF('入力シート'!$C$35="適用",0,"")</f>
        <v>0</v>
      </c>
    </row>
    <row r="24" spans="1:8" ht="30.75" customHeight="1">
      <c r="A24" s="171"/>
      <c r="B24" s="171"/>
      <c r="C24" s="192"/>
      <c r="D24" s="185"/>
      <c r="E24" s="177"/>
      <c r="F24" s="184"/>
      <c r="G24" s="31" t="str">
        <f>IF('入力シート'!$C$35="適用","不適切である。","")</f>
        <v>不適切である。</v>
      </c>
      <c r="H24" s="33" t="str">
        <f>IF('入力シート'!$C$35="適用","欠格","")</f>
        <v>欠格</v>
      </c>
    </row>
    <row r="25" spans="1:8" ht="40.5" customHeight="1">
      <c r="A25" s="171"/>
      <c r="B25" s="171" t="s">
        <v>92</v>
      </c>
      <c r="C25" s="192" t="str">
        <f>IF('入力シート'!C36="適用",'入力シート'!E36,"今回工事ではこの項目を適用しません。")</f>
        <v>今回工事ではこの項目を適用しません。</v>
      </c>
      <c r="D25" s="185" t="str">
        <f>IF('入力シート'!C36="適用","７号","不要")</f>
        <v>不要</v>
      </c>
      <c r="E25" s="175" t="str">
        <f>IF('入力シート'!C36="適用","指定された環境負荷軽減に配慮すべき事項について、その対策及び技術的所見を記入してください。
指定の様式(A4片面)1枚とします。","今回工事ではこの項目を適用しません。")</f>
        <v>今回工事ではこの項目を適用しません。</v>
      </c>
      <c r="F25" s="184">
        <f>IF('入力シート'!C36="適用","不要","")</f>
      </c>
      <c r="G25" s="31">
        <f>IF('入力シート'!$C$36="適用","配慮すべき事項に対して、現場条件を踏まえて適切であり、重要な項目が網羅されている。","")</f>
      </c>
      <c r="H25" s="33">
        <f>IF('入力シート'!$C$36="適用",6,"")</f>
      </c>
    </row>
    <row r="26" spans="1:8" ht="40.5" customHeight="1">
      <c r="A26" s="171"/>
      <c r="B26" s="171"/>
      <c r="C26" s="192"/>
      <c r="D26" s="185"/>
      <c r="E26" s="176"/>
      <c r="F26" s="184"/>
      <c r="G26" s="31">
        <f>IF('入力シート'!$C$36="適用","配慮すべき事項に対して、重要な項目が概ね記載されている。","")</f>
      </c>
      <c r="H26" s="33">
        <f>IF('入力シート'!$C$36="適用",3,"")</f>
      </c>
    </row>
    <row r="27" spans="1:8" ht="40.5" customHeight="1">
      <c r="A27" s="171"/>
      <c r="B27" s="171"/>
      <c r="C27" s="192"/>
      <c r="D27" s="185"/>
      <c r="E27" s="176"/>
      <c r="F27" s="184"/>
      <c r="G27" s="31">
        <f>IF('入力シート'!$C$36="適用","配慮すべき事項に対して、重要な項目の記載が十分でなく、一般的な事項が記載されている。","")</f>
      </c>
      <c r="H27" s="33">
        <f>IF('入力シート'!$C$36="適用",0,"")</f>
      </c>
    </row>
    <row r="28" spans="1:8" ht="29.25" customHeight="1">
      <c r="A28" s="171"/>
      <c r="B28" s="171"/>
      <c r="C28" s="192"/>
      <c r="D28" s="185"/>
      <c r="E28" s="177"/>
      <c r="F28" s="184"/>
      <c r="G28" s="31">
        <f>IF('入力シート'!$C$36="適用","不適切である。","")</f>
      </c>
      <c r="H28" s="33">
        <f>IF('入力シート'!$C$36="適用","欠格","")</f>
      </c>
    </row>
    <row r="29" spans="1:8" ht="24.75" customHeight="1">
      <c r="A29" s="172" t="s">
        <v>150</v>
      </c>
      <c r="B29" s="189" t="s">
        <v>93</v>
      </c>
      <c r="C29" s="172" t="str">
        <f>IF('入力シート'!C37="適用","過去15年間の同種工事の施工実績（※1）","今回工事ではこの項目を適用しません。")</f>
        <v>過去15年間の同種工事の施工実績（※1）</v>
      </c>
      <c r="D29" s="172" t="str">
        <f>IF('入力シート'!C37="適用","１号","不要")</f>
        <v>１号</v>
      </c>
      <c r="E29" s="195" t="str">
        <f>IF('入力シート'!C37="適用","平成10年4月1日以降に完成した同種工事の元請としての施工実績を１件記入してください。なお、本市発注工事（※2）での実績がある場合は、それを優先して記入してください。
上記の内容を証明するため、右記資料を１号様式の添付資料欄に資料名を記入のうえ、添付してください。
※必ず、工事名だけでなく、具体的評価項目を満たしていることを証明できる書類を添付してください。","今回工事ではこの項目を適用しません。")</f>
        <v>平成10年4月1日以降に完成した同種工事の元請としての施工実績を１件記入してください。なお、本市発注工事（※2）での実績がある場合は、それを優先して記入してください。
上記の内容を証明するため、右記資料を１号様式の添付資料欄に資料名を記入のうえ、添付してください。
※必ず、工事名だけでなく、具体的評価項目を満たしていることを証明できる書類を添付してください。</v>
      </c>
      <c r="F29" s="125" t="str">
        <f>IF('入力シート'!C37="適用","施工実績を証明する書類","")</f>
        <v>施工実績を証明する書類</v>
      </c>
      <c r="G29" s="193" t="str">
        <f>IF('入力シート'!$C$37="適用","平成10年4月1日以降に完成した本市発注の同種工事の元請としての施工実績がある。","")</f>
        <v>平成10年4月1日以降に完成した本市発注の同種工事の元請としての施工実績がある。</v>
      </c>
      <c r="H29" s="201">
        <f>IF('入力シート'!$C$37="適用",4,"")</f>
        <v>4</v>
      </c>
    </row>
    <row r="30" spans="1:8" ht="91.5" customHeight="1">
      <c r="A30" s="178"/>
      <c r="B30" s="190"/>
      <c r="C30" s="178"/>
      <c r="D30" s="178"/>
      <c r="E30" s="196"/>
      <c r="F30" s="179" t="str">
        <f>IF('入力シート'!C37="適用","(1)公共工事でコリンズ登録のある場合
　コリンズ登録内容確認書の写し又は工事カルテ受領書の写し。当該書類により同種工事であることが証明できないときは、同種工事であることが証明できる書類（設計書、工事内訳明細書、平面図等）の該当部分の写しを添付すること。
(2)公共工事でコリンズ登録がない場合又は民間工事の場合
　契約書（同種工事であることが証明できる設計書、工事内訳明細書、平面図等を含む。）の該当部分の写し","")</f>
        <v>(1)公共工事でコリンズ登録のある場合
　コリンズ登録内容確認書の写し又は工事カルテ受領書の写し。当該書類により同種工事であることが証明できないときは、同種工事であることが証明できる書類（設計書、工事内訳明細書、平面図等）の該当部分の写しを添付すること。
(2)公共工事でコリンズ登録がない場合又は民間工事の場合
　契約書（同種工事であることが証明できる設計書、工事内訳明細書、平面図等を含む。）の該当部分の写し</v>
      </c>
      <c r="G30" s="194"/>
      <c r="H30" s="202"/>
    </row>
    <row r="31" spans="1:8" ht="82.5" customHeight="1">
      <c r="A31" s="178"/>
      <c r="B31" s="190"/>
      <c r="C31" s="178"/>
      <c r="D31" s="178"/>
      <c r="E31" s="196"/>
      <c r="F31" s="179"/>
      <c r="G31" s="124" t="str">
        <f>IF('入力シート'!$C$37="適用","平成10年4月1日以降に完成した本市発注以外の同種工事の元請としての施工実績がある。","")</f>
        <v>平成10年4月1日以降に完成した本市発注以外の同種工事の元請としての施工実績がある。</v>
      </c>
      <c r="H31" s="33">
        <f>IF('入力シート'!$C$37="適用",2,"")</f>
        <v>2</v>
      </c>
    </row>
    <row r="32" spans="1:8" ht="55.5" customHeight="1">
      <c r="A32" s="178"/>
      <c r="B32" s="191"/>
      <c r="C32" s="173"/>
      <c r="D32" s="173"/>
      <c r="E32" s="197"/>
      <c r="F32" s="180"/>
      <c r="G32" s="124" t="str">
        <f>IF('入力シート'!$C$37="適用","実績なし","")</f>
        <v>実績なし</v>
      </c>
      <c r="H32" s="33">
        <f>IF('入力シート'!$C$37="適用",0,"")</f>
        <v>0</v>
      </c>
    </row>
    <row r="33" spans="1:8" ht="46.5" customHeight="1">
      <c r="A33" s="178"/>
      <c r="B33" s="171" t="s">
        <v>94</v>
      </c>
      <c r="C33" s="171" t="str">
        <f>IF('入力シート'!C38="適用","過去2年間の同一登録工種工事での工事成績評定点80点以上の回数（※3）","今回工事ではこの項目を適用しません。")</f>
        <v>過去2年間の同一登録工種工事での工事成績評定点80点以上の回数（※3）</v>
      </c>
      <c r="D33" s="172" t="str">
        <f>IF('入力シート'!C38="適用","１号","不要")</f>
        <v>１号</v>
      </c>
      <c r="E33" s="175" t="str">
        <f>IF('入力シート'!C38="適用","平成23年4月1日以降に完成した本件工事と同一登録工種に係る本市発注工事（※2）の工事完成検査結果通知書の評定点が80点以上のものについて記入してください。また内容を証明するための右記資料を添付してください。","今回工事ではこの項目を適用しません。")</f>
        <v>平成23年4月1日以降に完成した本件工事と同一登録工種に係る本市発注工事（※2）の工事完成検査結果通知書の評定点が80点以上のものについて記入してください。また内容を証明するための右記資料を添付してください。</v>
      </c>
      <c r="F33" s="182" t="str">
        <f>IF('入力シート'!C38="適用","工事完成検査結果通知書の写し","")</f>
        <v>工事完成検査結果通知書の写し</v>
      </c>
      <c r="G33" s="31" t="str">
        <f>IF('入力シート'!$C$38="適用","平成23年4月1日以降に完成した本件工事と同一登録工種で評定点80点以上の本市発注工事が２件以上ある。","")</f>
        <v>平成23年4月1日以降に完成した本件工事と同一登録工種で評定点80点以上の本市発注工事が２件以上ある。</v>
      </c>
      <c r="H33" s="33">
        <f>IF('入力シート'!$C$38="適用",4,"")</f>
        <v>4</v>
      </c>
    </row>
    <row r="34" spans="1:8" ht="48.75" customHeight="1">
      <c r="A34" s="178"/>
      <c r="B34" s="171"/>
      <c r="C34" s="171"/>
      <c r="D34" s="178"/>
      <c r="E34" s="176"/>
      <c r="F34" s="183"/>
      <c r="G34" s="31" t="str">
        <f>IF('入力シート'!$C$38="適用","平成23年4月1日以降に完成した本件工事と同一登録工種で評定点80点以上の本市発注工事が１件ある。","")</f>
        <v>平成23年4月1日以降に完成した本件工事と同一登録工種で評定点80点以上の本市発注工事が１件ある。</v>
      </c>
      <c r="H34" s="33">
        <f>IF('入力シート'!$C$38="適用",2,"")</f>
        <v>2</v>
      </c>
    </row>
    <row r="35" spans="1:8" ht="13.5">
      <c r="A35" s="178"/>
      <c r="B35" s="171"/>
      <c r="C35" s="171"/>
      <c r="D35" s="173"/>
      <c r="E35" s="177"/>
      <c r="F35" s="181"/>
      <c r="G35" s="31" t="str">
        <f>IF('入力シート'!$C$38="適用","該当なし","")</f>
        <v>該当なし</v>
      </c>
      <c r="H35" s="33">
        <f>IF('入力シート'!$C$38="適用",0,"")</f>
        <v>0</v>
      </c>
    </row>
    <row r="36" spans="1:8" ht="46.5" customHeight="1">
      <c r="A36" s="178"/>
      <c r="B36" s="171" t="s">
        <v>205</v>
      </c>
      <c r="C36" s="171" t="str">
        <f>IF('入力シート'!C39="適用","過去5年間の優良工事施工会社表彰の回数（※3）","今回工事ではこの項目を適用しません。")</f>
        <v>今回工事ではこの項目を適用しません。</v>
      </c>
      <c r="D36" s="172" t="str">
        <f>IF('入力シート'!C39="適用","１号","不要")</f>
        <v>不要</v>
      </c>
      <c r="E36" s="175" t="str">
        <f>IF('入力シート'!C39="適用","平成20年度以降に本件工事と同一部門で、本市における優良工事施工会社表彰を受けている場合に記入してください。","今回工事ではこの項目を適用しません。")</f>
        <v>今回工事ではこの項目を適用しません。</v>
      </c>
      <c r="F36" s="169">
        <f>IF('入力シート'!C39="適用","不要","")</f>
      </c>
      <c r="G36" s="31">
        <f>IF('入力シート'!$C$39="適用","平成20年度以降に本件工事と同一部門で、本市における優良工事施工会社表彰を２回以上受けている。","")</f>
      </c>
      <c r="H36" s="33">
        <f>IF('入力シート'!$C$39="適用",4,"")</f>
      </c>
    </row>
    <row r="37" spans="1:8" ht="46.5" customHeight="1">
      <c r="A37" s="178"/>
      <c r="B37" s="171"/>
      <c r="C37" s="171"/>
      <c r="D37" s="178"/>
      <c r="E37" s="176"/>
      <c r="F37" s="186"/>
      <c r="G37" s="31">
        <f>IF('入力シート'!$C$39="適用","平成20年度以降に本件工事と同一部門で、本市における優良工事施工会社表彰を１回受けている。","")</f>
      </c>
      <c r="H37" s="33">
        <f>IF('入力シート'!$C$39="適用",2,"")</f>
      </c>
    </row>
    <row r="38" spans="1:8" ht="13.5">
      <c r="A38" s="178"/>
      <c r="B38" s="171"/>
      <c r="C38" s="171"/>
      <c r="D38" s="173"/>
      <c r="E38" s="177"/>
      <c r="F38" s="186"/>
      <c r="G38" s="31">
        <f>IF('入力シート'!$C$39="適用","該当なし","")</f>
      </c>
      <c r="H38" s="33">
        <f>IF('入力シート'!$C$39="適用",0,"")</f>
      </c>
    </row>
    <row r="39" spans="1:8" ht="21" customHeight="1">
      <c r="A39" s="178"/>
      <c r="B39" s="189" t="s">
        <v>151</v>
      </c>
      <c r="C39" s="172" t="str">
        <f>IF('入力シート'!C40="適用","配置予定技術者（入札公告に定める技術者）が有する過去15年間の同種工事の施工経験（※1）","今回工事ではこの項目を適用しません。")</f>
        <v>今回工事ではこの項目を適用しません。</v>
      </c>
      <c r="D39" s="172" t="str">
        <f>IF('入力シート'!C40="適用","１号","不要")</f>
        <v>不要</v>
      </c>
      <c r="E39" s="195" t="str">
        <f>IF('入力シート'!C40="適用","配置予定技術者（入札公告に定める技術者（※6））が有する、平成10年4月1日以降に完成した同種工事の元請としての施工経験(主任技術者、監理技術者、現場代理人としての経験のみ)を１件記入してください。なお、本市発注工事（※2）での経験がある場合は、それを優先して記入してください。"&amp;"
上記の内容を証明するため、右記資料を１号様式の添付資料欄に資料名を記入のうえ、添付してください。加点対象となる技術者がいない場合には、技術者氏名欄に「該当なし」と記載するか空欄のままにしてください。技術者の氏名は1名のみ記入してください。
"&amp;"※必ず、工事名だけでなく、具体的評価項目を満たしていることを証明できる書類を添付してください。","今回工事ではこの項目を適用しません。")</f>
        <v>今回工事ではこの項目を適用しません。</v>
      </c>
      <c r="F39" s="126">
        <f>IF('入力シート'!C40="適用","施工経験を証明する書類","")</f>
      </c>
      <c r="G39" s="207">
        <f>IF('入力シート'!$C$40="適用","平成10年4月1日以降に完成した本市発注の同種工事の元請としての施工経験(主任技術者、監理技術者、現場代理人のうち、いずれかの経験)がある。","")</f>
      </c>
      <c r="H39" s="201">
        <f>IF('入力シート'!$C$40="適用",4,"")</f>
      </c>
    </row>
    <row r="40" spans="1:8" ht="81.75" customHeight="1">
      <c r="A40" s="178"/>
      <c r="B40" s="190"/>
      <c r="C40" s="178"/>
      <c r="D40" s="178"/>
      <c r="E40" s="196"/>
      <c r="F40" s="179">
        <f>IF('入力シート'!C40="適用","(1)公共工事でコリンズ登録のある場合
　コリンズ登録内容確認書の写し又は工事カルテ受領書の写し。当該書類により同種工事であることが証明できないときは、同種工事であることが証明できる書類（設計書、工事内訳明細書、平面図等）の該当部分の写しを添付すること。
　ただし、上記に定める書類で配置予定技術者の当該工事への従事が証明できない場合は、配置予定技術者の当該工事への従事が証明できる書類（氏名及び従事役職が記載されている施工体系図等）の写しも添付すること。"&amp;"
(2)公共工事でコリンズ登録がない場合又は民間工事の場合
　契約書（同種工事であることが証明できる設計書、工事内訳明細書、平面図等を含む。）の該当部分の写し
　ただし、上記に定める書類で配置予定技術者の当該工事への従事が証明できない場合は、配置予定技術者の当該工事への従事が証明できる書類（氏名及び従事役職が記載されている施工体系図等）の写しも添付すること。","")</f>
      </c>
      <c r="G40" s="180"/>
      <c r="H40" s="202"/>
    </row>
    <row r="41" spans="1:8" ht="153.75" customHeight="1">
      <c r="A41" s="178"/>
      <c r="B41" s="190"/>
      <c r="C41" s="178"/>
      <c r="D41" s="178"/>
      <c r="E41" s="196"/>
      <c r="F41" s="179"/>
      <c r="G41" s="124">
        <f>IF('入力シート'!$C$40="適用","平成10年4月1日以降に完成した本市発注以外の同種工事の元請としての施工経験(主任技術者、監理技術者、現場代理人のうち、いずれかの経験)がある。","")</f>
      </c>
      <c r="H41" s="33">
        <f>IF('入力シート'!$C$40="適用",2,"")</f>
      </c>
    </row>
    <row r="42" spans="1:8" ht="72.75" customHeight="1">
      <c r="A42" s="178"/>
      <c r="B42" s="190"/>
      <c r="C42" s="178"/>
      <c r="D42" s="178"/>
      <c r="E42" s="196"/>
      <c r="F42" s="179"/>
      <c r="G42" s="203">
        <f>IF('入力シート'!$C$40="適用","該当なし","")</f>
      </c>
      <c r="H42" s="201">
        <f>IF('入力シート'!$C$40="適用",0,"")</f>
      </c>
    </row>
    <row r="43" spans="1:8" ht="53.25" customHeight="1">
      <c r="A43" s="178"/>
      <c r="B43" s="191"/>
      <c r="C43" s="173"/>
      <c r="D43" s="173"/>
      <c r="E43" s="197"/>
      <c r="F43" s="180"/>
      <c r="G43" s="204"/>
      <c r="H43" s="205"/>
    </row>
    <row r="44" spans="1:8" ht="62.25" customHeight="1">
      <c r="A44" s="178"/>
      <c r="B44" s="171" t="s">
        <v>152</v>
      </c>
      <c r="C44" s="171" t="str">
        <f>IF('入力シート'!C41="適用","配置予定技術者（入札公告に定める技術者）が有する資格","今回工事ではこの項目を適用しません。")</f>
        <v>今回工事ではこの項目を適用しません。</v>
      </c>
      <c r="D44" s="172" t="str">
        <f>IF('入力シート'!C41="適用","１号","不要")</f>
        <v>不要</v>
      </c>
      <c r="E44" s="168" t="str">
        <f>IF('入力シート'!C41="適用","配置予定技術者（入札公告に定める技術者（※6））の本件工事と同種の建設業に係る監理技術者資格者証の有無を記入してください。また、有している場合は、監理技術者番号を記入のうえ、その内容を証明するための右記資料を添付してください。加点対象となる技術者がいない場合には、技術者氏名欄に「該当なし」と記載するか空欄のままにしてください。","今回工事ではこの項目を適用しません。")</f>
        <v>今回工事ではこの項目を適用しません。</v>
      </c>
      <c r="F44" s="181">
        <f>IF('入力シート'!C41="適用","監理技術者資格者証及び監理技術者講習終了証の写し","")</f>
      </c>
      <c r="G44" s="31">
        <f>IF('入力シート'!$C$41="適用","監理技術者の配置を必要としない工事において、監理技術者資格者証を有する技術者を配置する。","")</f>
      </c>
      <c r="H44" s="33">
        <f>IF('入力シート'!$C$41="適用",4,"")</f>
      </c>
    </row>
    <row r="45" spans="1:8" ht="60" customHeight="1">
      <c r="A45" s="178"/>
      <c r="B45" s="171"/>
      <c r="C45" s="171"/>
      <c r="D45" s="173"/>
      <c r="E45" s="168"/>
      <c r="F45" s="174"/>
      <c r="G45" s="31">
        <f>IF('入力シート'!$C$41="適用","監理技術者の配置を必要としない工事において、監理技術者資格者証を有する技術者を配置しない。","")</f>
      </c>
      <c r="H45" s="33">
        <f>IF('入力シート'!$C$41="適用",0,"")</f>
      </c>
    </row>
    <row r="46" spans="1:8" ht="54.75" customHeight="1">
      <c r="A46" s="178"/>
      <c r="B46" s="171" t="s">
        <v>215</v>
      </c>
      <c r="C46" s="171" t="str">
        <f>IF('入力シート'!C42="適用","過去5年間の配置予定現場代理人の横浜市優良工事現場責任者表彰の有無","今回工事ではこの項目を適用しません。")</f>
        <v>過去5年間の配置予定現場代理人の横浜市優良工事現場責任者表彰の有無</v>
      </c>
      <c r="D46" s="172" t="str">
        <f>IF('入力シート'!C42="適用","１号","不要")</f>
        <v>１号</v>
      </c>
      <c r="E46" s="168" t="str">
        <f>IF('入力シート'!C42="適用","平成20年度以降に配置予定現場代理人が本件工事と同一部門で横浜市優良工事現場責任者表彰を受けている場合に記入してください。加点対象となる現場代理人がいない場合には、代理人氏名欄に「該当なし」と記載するか空欄のままにしてください。１名のみ記載してください。","今回工事ではこの項目を適用しません。")</f>
        <v>平成20年度以降に配置予定現場代理人が本件工事と同一部門で横浜市優良工事現場責任者表彰を受けている場合に記入してください。加点対象となる現場代理人がいない場合には、代理人氏名欄に「該当なし」と記載するか空欄のままにしてください。１名のみ記載してください。</v>
      </c>
      <c r="F46" s="169" t="str">
        <f>IF('入力シート'!C42="適用","不要","")</f>
        <v>不要</v>
      </c>
      <c r="G46" s="31" t="str">
        <f>IF('入力シート'!$C$42="適用","平成20年度以降に配置現場代理人が本件工事と同一部門で横浜市優良工事現場責任者表彰を受けている。","")</f>
        <v>平成20年度以降に配置現場代理人が本件工事と同一部門で横浜市優良工事現場責任者表彰を受けている。</v>
      </c>
      <c r="H46" s="33">
        <f>IF('入力シート'!$C$42="適用",2,"")</f>
        <v>2</v>
      </c>
    </row>
    <row r="47" spans="1:8" ht="37.5" customHeight="1">
      <c r="A47" s="178"/>
      <c r="B47" s="171"/>
      <c r="C47" s="171"/>
      <c r="D47" s="178"/>
      <c r="E47" s="168"/>
      <c r="F47" s="186"/>
      <c r="G47" s="206" t="str">
        <f>IF('入力シート'!$C$42="適用","受けていない。","")</f>
        <v>受けていない。</v>
      </c>
      <c r="H47" s="201">
        <f>IF('入力シート'!$C$42="適用",0,"")</f>
        <v>0</v>
      </c>
    </row>
    <row r="48" spans="1:8" ht="30" customHeight="1">
      <c r="A48" s="178"/>
      <c r="B48" s="171"/>
      <c r="C48" s="171"/>
      <c r="D48" s="173"/>
      <c r="E48" s="168"/>
      <c r="F48" s="170"/>
      <c r="G48" s="205"/>
      <c r="H48" s="205"/>
    </row>
    <row r="49" spans="1:8" ht="40.5" customHeight="1">
      <c r="A49" s="178"/>
      <c r="B49" s="171" t="s">
        <v>95</v>
      </c>
      <c r="C49" s="171" t="str">
        <f>IF('入力シート'!C43="適用","品質管理マネジメントシステム(ISO9001)の取得の有無","今回工事ではこの項目を適用しません。")</f>
        <v>今回工事ではこの項目を適用しません。</v>
      </c>
      <c r="D49" s="172" t="str">
        <f>IF('入力シート'!C43="適用","１号","不要")</f>
        <v>不要</v>
      </c>
      <c r="E49" s="168" t="str">
        <f>IF('入力シート'!C43="適用","入札期間の最終日時点で有効なISO9001を横浜市内の事業所を含む範囲で登録している場合に記入してください。またその内容を証明するために右記資料を添付してください。","今回工事ではこの項目を適用しません。")</f>
        <v>今回工事ではこの項目を適用しません。</v>
      </c>
      <c r="F49" s="174">
        <f>IF('入力シート'!C43="適用","登録証の写し及び登録範囲が証明できる付属書等の写し","")</f>
      </c>
      <c r="G49" s="31">
        <f>IF('入力シート'!$C$43="適用","ISO9001を横浜市内の事業所を含む範囲で登録している。","")</f>
      </c>
      <c r="H49" s="33">
        <f>IF('入力シート'!$C$43="適用",2,"")</f>
      </c>
    </row>
    <row r="50" spans="1:8" ht="41.25" customHeight="1">
      <c r="A50" s="173"/>
      <c r="B50" s="171"/>
      <c r="C50" s="171"/>
      <c r="D50" s="173"/>
      <c r="E50" s="168"/>
      <c r="F50" s="174"/>
      <c r="G50" s="31">
        <f>IF('入力シート'!$C$43="適用","登録していない。","")</f>
      </c>
      <c r="H50" s="33">
        <f>IF('入力シート'!$C$43="適用",0,"")</f>
      </c>
    </row>
    <row r="51" spans="1:8" ht="57" customHeight="1">
      <c r="A51" s="171" t="s">
        <v>189</v>
      </c>
      <c r="B51" s="171" t="s">
        <v>96</v>
      </c>
      <c r="C51" s="171" t="str">
        <f>IF('入力シート'!C44="適用","建設業の許可における主たる営業所の所在地","今回工事ではこの項目を適用しません。")</f>
        <v>今回工事ではこの項目を適用しません。</v>
      </c>
      <c r="D51" s="172" t="str">
        <f>IF('入力シート'!C44="適用","１号","不要")</f>
        <v>不要</v>
      </c>
      <c r="E51" s="168" t="str">
        <f>IF('入力シート'!C44="適用","建設業の許可における主たる営業所の所在地を記入してください。またその内容を証明するため、右記資料を添付資料欄に資料名を記入のうえ、添付してください。工事施工場所と同一行政区内に建設業の許可における主たる営業所がない場合には、記入、添付共に不要です。","今回工事ではこの項目を適用しません。")</f>
        <v>今回工事ではこの項目を適用しません。</v>
      </c>
      <c r="F51" s="174">
        <f>IF('入力シート'!C44="適用","主たる営業所の所在地を証明する書類（建設業の許可通知書の写し等）","")</f>
      </c>
      <c r="G51" s="31">
        <f>IF('入力シート'!$C$44="適用","工事施工場所と同一行政区内に建設業の許可における主たる営業所がある。","")</f>
      </c>
      <c r="H51" s="33">
        <f>IF('入力シート'!$C$44="適用",2,"")</f>
      </c>
    </row>
    <row r="52" spans="1:8" ht="36" customHeight="1">
      <c r="A52" s="171"/>
      <c r="B52" s="171"/>
      <c r="C52" s="171"/>
      <c r="D52" s="173"/>
      <c r="E52" s="168"/>
      <c r="F52" s="174"/>
      <c r="G52" s="31">
        <f>IF('入力シート'!$C$44="適用","上記以外","")</f>
      </c>
      <c r="H52" s="33">
        <f>IF('入力シート'!$C$44="適用",0,"")</f>
      </c>
    </row>
    <row r="53" spans="1:8" ht="25.5" customHeight="1">
      <c r="A53" s="171"/>
      <c r="B53" s="171" t="s">
        <v>214</v>
      </c>
      <c r="C53" s="171" t="str">
        <f>IF('入力シート'!C45="適用","横浜市災害協力事業者名簿登載の有無","今回工事ではこの項目を適用しません。")</f>
        <v>今回工事ではこの項目を適用しません。</v>
      </c>
      <c r="D53" s="172" t="str">
        <f>IF('入力シート'!C45="適用","１号","不要")</f>
        <v>不要</v>
      </c>
      <c r="E53" s="168" t="str">
        <f>IF('入力シート'!C45="適用","平成25年度横浜市災害協力事業者名簿の登載の有無を記入してください。","今回工事ではこの項目を適用しません。")</f>
        <v>今回工事ではこの項目を適用しません。</v>
      </c>
      <c r="F53" s="169">
        <f>IF('入力シート'!C45="適用","不要","")</f>
      </c>
      <c r="G53" s="31">
        <f>IF('入力シート'!$C$45="適用","平成25年度横浜市災害協力事業者名簿に登載がある。","")</f>
      </c>
      <c r="H53" s="33">
        <f>IF('入力シート'!$C$45="適用",2,"")</f>
      </c>
    </row>
    <row r="54" spans="1:8" ht="27" customHeight="1">
      <c r="A54" s="171"/>
      <c r="B54" s="171"/>
      <c r="C54" s="171"/>
      <c r="D54" s="173"/>
      <c r="E54" s="168"/>
      <c r="F54" s="170"/>
      <c r="G54" s="31">
        <f>IF('入力シート'!$C$45="適用","平成25年度横浜市災害協力事業者名簿に登載がない。","")</f>
      </c>
      <c r="H54" s="33">
        <f>IF('入力シート'!$C$45="適用",0,"")</f>
      </c>
    </row>
    <row r="55" spans="1:8" ht="33" customHeight="1">
      <c r="A55" s="171"/>
      <c r="B55" s="171" t="s">
        <v>97</v>
      </c>
      <c r="C55" s="171" t="str">
        <f>IF('入力シート'!C46="適用","環境マネジメントシステム(ISO14001)の取得の有無","今回工事ではこの項目を適用しません。")</f>
        <v>今回工事ではこの項目を適用しません。</v>
      </c>
      <c r="D55" s="172" t="str">
        <f>IF('入力シート'!C46="適用","１号","不要")</f>
        <v>不要</v>
      </c>
      <c r="E55" s="168" t="str">
        <f>IF('入力シート'!C46="適用","入札期間の最終日時点で有効なISO14001を横浜市内の事業所を含む範囲で登録している場合に記入してください。またその内容を証明するために右記資料を添付してください。","今回工事ではこの項目を適用しません。")</f>
        <v>今回工事ではこの項目を適用しません。</v>
      </c>
      <c r="F55" s="174">
        <f>IF('入力シート'!C46="適用","登録証の写し及び登録範囲が証明できる付属書等の写し","")</f>
      </c>
      <c r="G55" s="31">
        <f>IF('入力シート'!$C$46="適用","ISO14001を横浜市内の事業所を含む範囲で登録している。","")</f>
      </c>
      <c r="H55" s="33">
        <f>IF('入力シート'!$C$46="適用",2,"")</f>
      </c>
    </row>
    <row r="56" spans="1:8" ht="38.25" customHeight="1">
      <c r="A56" s="171"/>
      <c r="B56" s="171"/>
      <c r="C56" s="171"/>
      <c r="D56" s="173"/>
      <c r="E56" s="168"/>
      <c r="F56" s="174"/>
      <c r="G56" s="31">
        <f>IF('入力シート'!$C$46="適用","登録していない。","")</f>
      </c>
      <c r="H56" s="33">
        <f>IF('入力シート'!$C$46="適用",0,"")</f>
      </c>
    </row>
    <row r="57" spans="1:8" ht="13.5">
      <c r="A57" s="167" t="s">
        <v>98</v>
      </c>
      <c r="B57" s="167"/>
      <c r="C57" s="167"/>
      <c r="D57" s="167"/>
      <c r="E57" s="167"/>
      <c r="F57" s="167"/>
      <c r="G57" s="167"/>
      <c r="H57" s="33">
        <f>SUM(H5,H9,H13,H17,H21,H25,H29,H33,H36,H39,H44,H46,H49,H51,H53,H55)</f>
        <v>22</v>
      </c>
    </row>
    <row r="59" spans="1:8" ht="24.75" customHeight="1">
      <c r="A59" s="200" t="s">
        <v>149</v>
      </c>
      <c r="B59" s="200"/>
      <c r="C59" s="200"/>
      <c r="D59" s="200"/>
      <c r="E59" s="200"/>
      <c r="F59" s="200"/>
      <c r="G59" s="200"/>
      <c r="H59" s="200"/>
    </row>
    <row r="60" spans="1:8" ht="13.5">
      <c r="A60" s="200" t="s">
        <v>147</v>
      </c>
      <c r="B60" s="200"/>
      <c r="C60" s="200"/>
      <c r="D60" s="200"/>
      <c r="E60" s="200"/>
      <c r="F60" s="200"/>
      <c r="G60" s="200"/>
      <c r="H60" s="200"/>
    </row>
    <row r="61" spans="1:8" ht="13.5">
      <c r="A61" s="200" t="s">
        <v>148</v>
      </c>
      <c r="B61" s="200"/>
      <c r="C61" s="200"/>
      <c r="D61" s="200"/>
      <c r="E61" s="200"/>
      <c r="F61" s="200"/>
      <c r="G61" s="200"/>
      <c r="H61" s="200"/>
    </row>
    <row r="62" spans="1:8" ht="13.5">
      <c r="A62" s="200" t="s">
        <v>155</v>
      </c>
      <c r="B62" s="200"/>
      <c r="C62" s="200"/>
      <c r="D62" s="200"/>
      <c r="E62" s="200"/>
      <c r="F62" s="200"/>
      <c r="G62" s="200"/>
      <c r="H62" s="200"/>
    </row>
    <row r="63" spans="1:8" ht="37.5" customHeight="1">
      <c r="A63" s="200" t="s">
        <v>208</v>
      </c>
      <c r="B63" s="200"/>
      <c r="C63" s="200"/>
      <c r="D63" s="200"/>
      <c r="E63" s="200"/>
      <c r="F63" s="200"/>
      <c r="G63" s="200"/>
      <c r="H63" s="200"/>
    </row>
    <row r="64" spans="1:8" ht="27" customHeight="1">
      <c r="A64" s="200" t="s">
        <v>183</v>
      </c>
      <c r="B64" s="200"/>
      <c r="C64" s="200"/>
      <c r="D64" s="200"/>
      <c r="E64" s="200"/>
      <c r="F64" s="200"/>
      <c r="G64" s="200"/>
      <c r="H64" s="200"/>
    </row>
    <row r="65" spans="1:8" ht="26.25" customHeight="1">
      <c r="A65" s="198" t="s">
        <v>184</v>
      </c>
      <c r="B65" s="199"/>
      <c r="C65" s="199"/>
      <c r="D65" s="199"/>
      <c r="E65" s="199"/>
      <c r="F65" s="199"/>
      <c r="G65" s="199"/>
      <c r="H65" s="199"/>
    </row>
  </sheetData>
  <sheetProtection password="E7B6" sheet="1" formatCells="0" formatRows="0" insertRows="0"/>
  <mergeCells count="101">
    <mergeCell ref="H29:H30"/>
    <mergeCell ref="F30:F32"/>
    <mergeCell ref="B39:B43"/>
    <mergeCell ref="C39:C43"/>
    <mergeCell ref="D39:D43"/>
    <mergeCell ref="E39:E43"/>
    <mergeCell ref="G39:G40"/>
    <mergeCell ref="B36:B38"/>
    <mergeCell ref="C36:C38"/>
    <mergeCell ref="C33:C35"/>
    <mergeCell ref="B46:B48"/>
    <mergeCell ref="C46:C48"/>
    <mergeCell ref="H39:H40"/>
    <mergeCell ref="G42:G43"/>
    <mergeCell ref="F46:F48"/>
    <mergeCell ref="H42:H43"/>
    <mergeCell ref="G47:G48"/>
    <mergeCell ref="H47:H48"/>
    <mergeCell ref="A65:H65"/>
    <mergeCell ref="A64:H64"/>
    <mergeCell ref="A63:H63"/>
    <mergeCell ref="A59:H59"/>
    <mergeCell ref="A60:H60"/>
    <mergeCell ref="A61:H61"/>
    <mergeCell ref="A62:H62"/>
    <mergeCell ref="A29:A50"/>
    <mergeCell ref="B29:B32"/>
    <mergeCell ref="D5:D8"/>
    <mergeCell ref="B13:B16"/>
    <mergeCell ref="C13:C16"/>
    <mergeCell ref="F5:F8"/>
    <mergeCell ref="F13:F16"/>
    <mergeCell ref="B9:B12"/>
    <mergeCell ref="B21:B24"/>
    <mergeCell ref="F9:F12"/>
    <mergeCell ref="G29:G30"/>
    <mergeCell ref="E29:E32"/>
    <mergeCell ref="C29:C32"/>
    <mergeCell ref="D29:D32"/>
    <mergeCell ref="E5:E8"/>
    <mergeCell ref="C21:C24"/>
    <mergeCell ref="D21:D24"/>
    <mergeCell ref="C9:C12"/>
    <mergeCell ref="F21:F24"/>
    <mergeCell ref="E21:E24"/>
    <mergeCell ref="A1:H1"/>
    <mergeCell ref="A2:H2"/>
    <mergeCell ref="A5:A28"/>
    <mergeCell ref="B5:B8"/>
    <mergeCell ref="C5:C8"/>
    <mergeCell ref="B17:B20"/>
    <mergeCell ref="C17:C20"/>
    <mergeCell ref="D17:D20"/>
    <mergeCell ref="C25:C28"/>
    <mergeCell ref="D25:D28"/>
    <mergeCell ref="E9:E12"/>
    <mergeCell ref="E36:E38"/>
    <mergeCell ref="F33:F35"/>
    <mergeCell ref="F17:F20"/>
    <mergeCell ref="D9:D12"/>
    <mergeCell ref="E13:E16"/>
    <mergeCell ref="D13:D16"/>
    <mergeCell ref="E33:E35"/>
    <mergeCell ref="F36:F38"/>
    <mergeCell ref="F25:F28"/>
    <mergeCell ref="E25:E28"/>
    <mergeCell ref="B44:B45"/>
    <mergeCell ref="C44:C45"/>
    <mergeCell ref="D44:D45"/>
    <mergeCell ref="E44:E45"/>
    <mergeCell ref="F40:F43"/>
    <mergeCell ref="F44:F45"/>
    <mergeCell ref="B33:B35"/>
    <mergeCell ref="D33:D35"/>
    <mergeCell ref="D36:D38"/>
    <mergeCell ref="B49:B50"/>
    <mergeCell ref="C49:C50"/>
    <mergeCell ref="D49:D50"/>
    <mergeCell ref="F55:F56"/>
    <mergeCell ref="F49:F50"/>
    <mergeCell ref="E17:E20"/>
    <mergeCell ref="B25:B28"/>
    <mergeCell ref="E49:E50"/>
    <mergeCell ref="D46:D48"/>
    <mergeCell ref="E46:E48"/>
    <mergeCell ref="D51:D52"/>
    <mergeCell ref="E51:E52"/>
    <mergeCell ref="F51:F52"/>
    <mergeCell ref="B53:B54"/>
    <mergeCell ref="C53:C54"/>
    <mergeCell ref="D53:D54"/>
    <mergeCell ref="A57:G57"/>
    <mergeCell ref="E53:E54"/>
    <mergeCell ref="F53:F54"/>
    <mergeCell ref="B55:B56"/>
    <mergeCell ref="C55:C56"/>
    <mergeCell ref="D55:D56"/>
    <mergeCell ref="E55:E56"/>
    <mergeCell ref="A51:A56"/>
    <mergeCell ref="B51:B52"/>
    <mergeCell ref="C51:C52"/>
  </mergeCells>
  <printOptions/>
  <pageMargins left="0.33" right="0.21" top="0.3937007874015748" bottom="0.35433070866141736" header="0.2755905511811024" footer="0.2755905511811024"/>
  <pageSetup fitToHeight="3" horizontalDpi="600" verticalDpi="600" orientation="portrait" paperSize="9" scale="85" r:id="rId1"/>
  <rowBreaks count="2" manualBreakCount="2">
    <brk id="28" max="255" man="1"/>
    <brk id="43" max="255" man="1"/>
  </rowBreaks>
</worksheet>
</file>

<file path=xl/worksheets/sheet5.xml><?xml version="1.0" encoding="utf-8"?>
<worksheet xmlns="http://schemas.openxmlformats.org/spreadsheetml/2006/main" xmlns:r="http://schemas.openxmlformats.org/officeDocument/2006/relationships">
  <dimension ref="A1:M71"/>
  <sheetViews>
    <sheetView zoomScalePageLayoutView="0" workbookViewId="0" topLeftCell="A1">
      <selection activeCell="A1" sqref="A1"/>
    </sheetView>
  </sheetViews>
  <sheetFormatPr defaultColWidth="9.00390625" defaultRowHeight="13.5"/>
  <cols>
    <col min="1" max="1" width="10.75390625" style="38" customWidth="1"/>
    <col min="2" max="2" width="17.75390625" style="38" customWidth="1"/>
    <col min="3" max="4" width="15.00390625" style="38" customWidth="1"/>
    <col min="5" max="5" width="40.00390625" style="38" customWidth="1"/>
    <col min="6" max="16384" width="9.00390625" style="38" customWidth="1"/>
  </cols>
  <sheetData>
    <row r="1" ht="13.5">
      <c r="E1" s="39" t="s">
        <v>108</v>
      </c>
    </row>
    <row r="2" spans="1:5" ht="13.5">
      <c r="A2" s="38" t="s">
        <v>21</v>
      </c>
      <c r="E2" s="63" t="str">
        <f>'入力シート'!E6</f>
        <v>平成○○年○○月○○日</v>
      </c>
    </row>
    <row r="3" ht="13.5">
      <c r="A3" s="38" t="s">
        <v>63</v>
      </c>
    </row>
    <row r="4" ht="13.5">
      <c r="A4" s="38" t="s">
        <v>64</v>
      </c>
    </row>
    <row r="5" ht="9.75" customHeight="1"/>
    <row r="6" spans="3:5" ht="13.5">
      <c r="C6" s="219" t="s">
        <v>19</v>
      </c>
      <c r="D6" s="219"/>
      <c r="E6" s="38" t="str">
        <f>'入力シート'!E11</f>
        <v>○○・□□建設共同企業体</v>
      </c>
    </row>
    <row r="7" spans="3:5" ht="13.5">
      <c r="C7" s="219" t="s">
        <v>181</v>
      </c>
      <c r="D7" s="219"/>
      <c r="E7" s="119">
        <f>'入力シート'!E12</f>
        <v>56789</v>
      </c>
    </row>
    <row r="8" spans="3:5" ht="18" customHeight="1">
      <c r="C8" s="231" t="s">
        <v>120</v>
      </c>
      <c r="D8" s="40" t="s">
        <v>18</v>
      </c>
      <c r="E8" s="40" t="str">
        <f>'入力シート'!E9</f>
        <v>横浜市○区○○町○丁目○－○</v>
      </c>
    </row>
    <row r="9" spans="3:5" ht="18" customHeight="1">
      <c r="C9" s="231"/>
      <c r="D9" s="40" t="s">
        <v>17</v>
      </c>
      <c r="E9" s="40" t="str">
        <f>'入力シート'!E7</f>
        <v>株式会社○○○○○○</v>
      </c>
    </row>
    <row r="10" spans="3:5" ht="18" customHeight="1">
      <c r="C10" s="231"/>
      <c r="D10" s="40" t="s">
        <v>16</v>
      </c>
      <c r="E10" s="41" t="str">
        <f>'入力シート'!E10</f>
        <v>代表取締役　○○　○○</v>
      </c>
    </row>
    <row r="11" spans="3:5" ht="13.5">
      <c r="C11" s="231"/>
      <c r="D11" s="40" t="s">
        <v>38</v>
      </c>
      <c r="E11" s="119">
        <f>'入力シート'!E8</f>
        <v>12345</v>
      </c>
    </row>
    <row r="12" ht="8.25" customHeight="1"/>
    <row r="13" spans="1:5" ht="18" customHeight="1">
      <c r="A13" s="215" t="s">
        <v>145</v>
      </c>
      <c r="B13" s="215"/>
      <c r="C13" s="215"/>
      <c r="D13" s="215"/>
      <c r="E13" s="215"/>
    </row>
    <row r="14" ht="7.5" customHeight="1"/>
    <row r="15" ht="13.5">
      <c r="A15" s="38" t="s">
        <v>121</v>
      </c>
    </row>
    <row r="16" spans="1:5" ht="13.5">
      <c r="A16" s="42"/>
      <c r="B16" s="40"/>
      <c r="C16" s="40"/>
      <c r="D16" s="40"/>
      <c r="E16" s="40"/>
    </row>
    <row r="17" spans="1:5" s="48" customFormat="1" ht="13.5">
      <c r="A17" s="45" t="s">
        <v>4</v>
      </c>
      <c r="B17" s="46" t="str">
        <f>'入力シート'!E19</f>
        <v>栄処理区長沼・小菅ケ谷線送泥管整備工事</v>
      </c>
      <c r="C17" s="46"/>
      <c r="D17" s="46"/>
      <c r="E17" s="47"/>
    </row>
    <row r="18" spans="1:5" s="48" customFormat="1" ht="13.5">
      <c r="A18" s="49"/>
      <c r="B18" s="50"/>
      <c r="C18" s="49"/>
      <c r="D18" s="49"/>
      <c r="E18" s="50"/>
    </row>
    <row r="19" spans="1:5" s="48" customFormat="1" ht="22.5" customHeight="1">
      <c r="A19" s="218" t="s">
        <v>1</v>
      </c>
      <c r="B19" s="218"/>
      <c r="C19" s="51" t="s">
        <v>126</v>
      </c>
      <c r="D19" s="52"/>
      <c r="E19" s="50"/>
    </row>
    <row r="20" spans="1:5" s="48" customFormat="1" ht="22.5" customHeight="1">
      <c r="A20" s="212" t="s">
        <v>5</v>
      </c>
      <c r="B20" s="212"/>
      <c r="C20" s="51" t="str">
        <f>IF('入力シート'!C31="適用","第２号","不要")</f>
        <v>不要</v>
      </c>
      <c r="D20" s="52"/>
      <c r="E20" s="50"/>
    </row>
    <row r="21" spans="1:5" s="48" customFormat="1" ht="22.5" customHeight="1">
      <c r="A21" s="212" t="s">
        <v>6</v>
      </c>
      <c r="B21" s="212"/>
      <c r="C21" s="51" t="str">
        <f>IF('入力シート'!C32="適用","第３号","不要")</f>
        <v>不要</v>
      </c>
      <c r="D21" s="52"/>
      <c r="E21" s="50"/>
    </row>
    <row r="22" spans="1:5" s="48" customFormat="1" ht="22.5" customHeight="1">
      <c r="A22" s="212" t="s">
        <v>7</v>
      </c>
      <c r="B22" s="212"/>
      <c r="C22" s="51" t="str">
        <f>IF('入力シート'!C33="適用","第４号","不要")</f>
        <v>第４号</v>
      </c>
      <c r="D22" s="52"/>
      <c r="E22" s="50"/>
    </row>
    <row r="23" spans="1:5" s="48" customFormat="1" ht="22.5" customHeight="1">
      <c r="A23" s="212" t="s">
        <v>8</v>
      </c>
      <c r="B23" s="212"/>
      <c r="C23" s="51" t="str">
        <f>IF('入力シート'!C34="適用","第５号","不要")</f>
        <v>不要</v>
      </c>
      <c r="D23" s="52"/>
      <c r="E23" s="50"/>
    </row>
    <row r="24" spans="1:5" s="48" customFormat="1" ht="22.5" customHeight="1">
      <c r="A24" s="212" t="s">
        <v>9</v>
      </c>
      <c r="B24" s="212"/>
      <c r="C24" s="51" t="str">
        <f>IF('入力シート'!C35="適用","第６号","不要")</f>
        <v>第６号</v>
      </c>
      <c r="D24" s="52"/>
      <c r="E24" s="50"/>
    </row>
    <row r="25" spans="1:5" s="48" customFormat="1" ht="22.5" customHeight="1">
      <c r="A25" s="212" t="s">
        <v>10</v>
      </c>
      <c r="B25" s="212"/>
      <c r="C25" s="51" t="str">
        <f>IF('入力シート'!C36="適用","第７号","不要")</f>
        <v>不要</v>
      </c>
      <c r="D25" s="52"/>
      <c r="E25" s="50"/>
    </row>
    <row r="26" spans="1:5" s="48" customFormat="1" ht="13.5">
      <c r="A26" s="52"/>
      <c r="B26" s="49"/>
      <c r="C26" s="49"/>
      <c r="D26" s="49"/>
      <c r="E26" s="50"/>
    </row>
    <row r="27" spans="1:5" s="48" customFormat="1" ht="17.25" customHeight="1">
      <c r="A27" s="54" t="s">
        <v>1</v>
      </c>
      <c r="B27" s="218" t="s">
        <v>122</v>
      </c>
      <c r="C27" s="218"/>
      <c r="D27" s="218"/>
      <c r="E27" s="218"/>
    </row>
    <row r="28" spans="1:5" s="48" customFormat="1" ht="27.75" customHeight="1">
      <c r="A28" s="208" t="s">
        <v>11</v>
      </c>
      <c r="B28" s="53" t="str">
        <f>IF('入力シート'!$C$37="適用","同種工事","不適用")</f>
        <v>同種工事</v>
      </c>
      <c r="C28" s="208" t="str">
        <f>IF('入力シート'!$C$37="適用",'入力シート'!E37,"")</f>
        <v>送泥管・送水管の布設、敷設工事</v>
      </c>
      <c r="D28" s="208"/>
      <c r="E28" s="208" t="str">
        <f>IF('入力シート'!$C$37="適用","同種工事の条件","")</f>
        <v>同種工事の条件</v>
      </c>
    </row>
    <row r="29" spans="1:5" s="48" customFormat="1" ht="22.5" customHeight="1">
      <c r="A29" s="208"/>
      <c r="B29" s="53" t="str">
        <f>IF('入力シート'!$C$37="適用","工事名","")</f>
        <v>工事名</v>
      </c>
      <c r="C29" s="216"/>
      <c r="D29" s="216"/>
      <c r="E29" s="216"/>
    </row>
    <row r="30" spans="1:5" s="48" customFormat="1" ht="22.5" customHeight="1">
      <c r="A30" s="208"/>
      <c r="B30" s="53" t="str">
        <f>IF('入力シート'!$C$37="適用","契約金額(税込み)","")</f>
        <v>契約金額(税込み)</v>
      </c>
      <c r="C30" s="216"/>
      <c r="D30" s="216"/>
      <c r="E30" s="216"/>
    </row>
    <row r="31" spans="1:5" s="48" customFormat="1" ht="33.75" customHeight="1">
      <c r="A31" s="208"/>
      <c r="B31" s="53" t="str">
        <f>IF('入力シート'!$C$37="適用","添付資料","")</f>
        <v>添付資料</v>
      </c>
      <c r="C31" s="217" t="str">
        <f>IF('入力シート'!$C$37="適用","（添付する資料名を記入して下さい。）","")</f>
        <v>（添付する資料名を記入して下さい。）</v>
      </c>
      <c r="D31" s="217"/>
      <c r="E31" s="217" t="str">
        <f>IF('入力シート'!$C$37="適用","同種工事の条件","")</f>
        <v>同種工事の条件</v>
      </c>
    </row>
    <row r="32" spans="1:5" s="48" customFormat="1" ht="22.5" customHeight="1">
      <c r="A32" s="208" t="s">
        <v>78</v>
      </c>
      <c r="B32" s="53" t="str">
        <f>IF('入力シート'!$C$38="適用","同一登録工種","不適用")</f>
        <v>同一登録工種</v>
      </c>
      <c r="C32" s="220" t="str">
        <f>IF('入力シート'!$C$38="適用",'入力シート'!E38,"")</f>
        <v>土木</v>
      </c>
      <c r="D32" s="221"/>
      <c r="E32" s="222" t="str">
        <f>IF('入力シート'!$C$38="適用","同一登録工種","")</f>
        <v>同一登録工種</v>
      </c>
    </row>
    <row r="33" spans="1:5" s="48" customFormat="1" ht="22.5" customHeight="1">
      <c r="A33" s="208"/>
      <c r="B33" s="212" t="str">
        <f>IF('入力シート'!$C$38="適用","工事１","")</f>
        <v>工事１</v>
      </c>
      <c r="C33" s="56" t="str">
        <f>IF('入力シート'!$C$38="適用","工事名","")</f>
        <v>工事名</v>
      </c>
      <c r="D33" s="213"/>
      <c r="E33" s="214"/>
    </row>
    <row r="34" spans="1:5" s="48" customFormat="1" ht="22.5" customHeight="1">
      <c r="A34" s="208"/>
      <c r="B34" s="212" t="str">
        <f>IF('入力シート'!$C$38="適用","同一登録工種","")</f>
        <v>同一登録工種</v>
      </c>
      <c r="C34" s="53" t="str">
        <f>IF('入力シート'!$C$38="適用","工事成績評定点","")</f>
        <v>工事成績評定点</v>
      </c>
      <c r="D34" s="213"/>
      <c r="E34" s="214"/>
    </row>
    <row r="35" spans="1:5" s="48" customFormat="1" ht="22.5" customHeight="1">
      <c r="A35" s="208"/>
      <c r="B35" s="212" t="str">
        <f>IF('入力シート'!$C$38="適用","工事２","")</f>
        <v>工事２</v>
      </c>
      <c r="C35" s="56" t="str">
        <f>IF('入力シート'!$C$38="適用","工事名","")</f>
        <v>工事名</v>
      </c>
      <c r="D35" s="213"/>
      <c r="E35" s="214"/>
    </row>
    <row r="36" spans="1:5" s="48" customFormat="1" ht="22.5" customHeight="1">
      <c r="A36" s="208"/>
      <c r="B36" s="212" t="str">
        <f>IF('入力シート'!$C$38="適用","同一登録工種","")</f>
        <v>同一登録工種</v>
      </c>
      <c r="C36" s="53" t="str">
        <f>IF('入力シート'!$C$38="適用","工事成績評定点","")</f>
        <v>工事成績評定点</v>
      </c>
      <c r="D36" s="213"/>
      <c r="E36" s="214"/>
    </row>
    <row r="37" spans="1:5" s="48" customFormat="1" ht="26.25" customHeight="1">
      <c r="A37" s="208"/>
      <c r="B37" s="53" t="str">
        <f>IF('入力シート'!$C$38="適用","添付資料","")</f>
        <v>添付資料</v>
      </c>
      <c r="C37" s="209" t="str">
        <f>IF('入力シート'!$C$38="適用","工事完成検査結果通知書の写し","")</f>
        <v>工事完成検査結果通知書の写し</v>
      </c>
      <c r="D37" s="210"/>
      <c r="E37" s="211" t="str">
        <f>IF('入力シート'!$C$38="適用","同一登録工種","")</f>
        <v>同一登録工種</v>
      </c>
    </row>
    <row r="38" spans="1:5" s="48" customFormat="1" ht="22.5" customHeight="1">
      <c r="A38" s="208" t="s">
        <v>205</v>
      </c>
      <c r="B38" s="53" t="str">
        <f>IF('入力シート'!$C$39="適用","部門","不適用")</f>
        <v>不適用</v>
      </c>
      <c r="C38" s="209">
        <f>IF('入力シート'!$C$39="適用",'入力シート'!E39,"")</f>
      </c>
      <c r="D38" s="210"/>
      <c r="E38" s="211" t="str">
        <f>IF('入力シート'!$C$38="適用","同一登録工種","")</f>
        <v>同一登録工種</v>
      </c>
    </row>
    <row r="39" spans="1:5" s="48" customFormat="1" ht="22.5" customHeight="1">
      <c r="A39" s="208"/>
      <c r="B39" s="212">
        <f>IF('入力シート'!$C$39="適用","表彰年度","")</f>
      </c>
      <c r="C39" s="53">
        <f>IF('入力シート'!$C$39="適用","表彰１","")</f>
      </c>
      <c r="D39" s="213"/>
      <c r="E39" s="214"/>
    </row>
    <row r="40" spans="1:5" s="48" customFormat="1" ht="22.5" customHeight="1">
      <c r="A40" s="208"/>
      <c r="B40" s="212">
        <f>IF('入力シート'!$C$39="適用","部門","")</f>
      </c>
      <c r="C40" s="53">
        <f>IF('入力シート'!$C$39="適用","表彰２","")</f>
      </c>
      <c r="D40" s="213"/>
      <c r="E40" s="214"/>
    </row>
    <row r="41" spans="1:5" s="48" customFormat="1" ht="27.75" customHeight="1">
      <c r="A41" s="208" t="s">
        <v>137</v>
      </c>
      <c r="B41" s="53" t="str">
        <f>IF('入力シート'!$C$40="適用","同種工事","不適用")</f>
        <v>不適用</v>
      </c>
      <c r="C41" s="208">
        <f>IF('入力シート'!$C$40="適用",'入力シート'!E40,"")</f>
      </c>
      <c r="D41" s="208"/>
      <c r="E41" s="208" t="str">
        <f>IF('入力シート'!$C$38="適用","同一登録工種","")</f>
        <v>同一登録工種</v>
      </c>
    </row>
    <row r="42" spans="1:5" s="48" customFormat="1" ht="22.5" customHeight="1">
      <c r="A42" s="208"/>
      <c r="B42" s="53">
        <f>IF('入力シート'!$C$40="適用","工事名","")</f>
      </c>
      <c r="C42" s="216"/>
      <c r="D42" s="216"/>
      <c r="E42" s="216"/>
    </row>
    <row r="43" spans="1:5" s="48" customFormat="1" ht="22.5" customHeight="1">
      <c r="A43" s="208"/>
      <c r="B43" s="57">
        <f>IF('入力シート'!$C$40="適用","契約金額(税込み)","")</f>
      </c>
      <c r="C43" s="216"/>
      <c r="D43" s="216"/>
      <c r="E43" s="216"/>
    </row>
    <row r="44" spans="1:5" s="48" customFormat="1" ht="22.5" customHeight="1">
      <c r="A44" s="208"/>
      <c r="B44" s="53">
        <f>IF('入力シート'!$C$40="適用","技術者氏名","")</f>
      </c>
      <c r="C44" s="216"/>
      <c r="D44" s="216"/>
      <c r="E44" s="216"/>
    </row>
    <row r="45" spans="1:5" s="48" customFormat="1" ht="44.25" customHeight="1">
      <c r="A45" s="208"/>
      <c r="B45" s="53">
        <f>IF('入力シート'!$C$40="適用","添付資料","")</f>
      </c>
      <c r="C45" s="217">
        <f>IF('入力シート'!$C$40="適用","（添付する資料名を記入して下さい。）","")</f>
      </c>
      <c r="D45" s="217"/>
      <c r="E45" s="217" t="str">
        <f>IF('入力シート'!$C$37="適用","同種工事の条件","")</f>
        <v>同種工事の条件</v>
      </c>
    </row>
    <row r="46" spans="1:5" s="48" customFormat="1" ht="22.5" customHeight="1">
      <c r="A46" s="208" t="s">
        <v>143</v>
      </c>
      <c r="B46" s="53" t="str">
        <f>IF('入力シート'!$C$41="適用","技術者氏名","不適用")</f>
        <v>不適用</v>
      </c>
      <c r="C46" s="223"/>
      <c r="D46" s="223"/>
      <c r="E46" s="223"/>
    </row>
    <row r="47" spans="1:5" s="48" customFormat="1" ht="22.5" customHeight="1">
      <c r="A47" s="208"/>
      <c r="B47" s="58">
        <f>IF('入力シート'!$C$41="適用","監理技術者番号","")</f>
      </c>
      <c r="C47" s="223"/>
      <c r="D47" s="223"/>
      <c r="E47" s="223"/>
    </row>
    <row r="48" spans="1:5" s="48" customFormat="1" ht="26.25" customHeight="1">
      <c r="A48" s="208"/>
      <c r="B48" s="53">
        <f>IF('入力シート'!$C$41="適用","添付資料","")</f>
      </c>
      <c r="C48" s="209">
        <f>IF('入力シート'!$C$41="適用","監理技術者証及び監理技術者講習修了証の写し","")</f>
      </c>
      <c r="D48" s="210"/>
      <c r="E48" s="211">
        <f>IF('入力シート'!$C$41="適用","技術者氏名","")</f>
      </c>
    </row>
    <row r="49" spans="1:5" s="48" customFormat="1" ht="24.75" customHeight="1">
      <c r="A49" s="226" t="s">
        <v>209</v>
      </c>
      <c r="B49" s="53" t="str">
        <f>IF('入力シート'!$C$42="適用","部門","不適用")</f>
        <v>部門</v>
      </c>
      <c r="C49" s="209" t="str">
        <f>IF('入力シート'!$C$42="適用",'入力シート'!E42,"")</f>
        <v>土木</v>
      </c>
      <c r="D49" s="210"/>
      <c r="E49" s="211" t="str">
        <f>IF('入力シート'!$C$38="適用","同一登録工種","")</f>
        <v>同一登録工種</v>
      </c>
    </row>
    <row r="50" spans="1:5" s="48" customFormat="1" ht="24.75" customHeight="1">
      <c r="A50" s="226"/>
      <c r="B50" s="53" t="str">
        <f>IF('入力シート'!$C$42="適用","代理人氏名","")</f>
        <v>代理人氏名</v>
      </c>
      <c r="C50" s="216"/>
      <c r="D50" s="216"/>
      <c r="E50" s="216"/>
    </row>
    <row r="51" spans="1:5" s="48" customFormat="1" ht="24.75" customHeight="1">
      <c r="A51" s="226"/>
      <c r="B51" s="53" t="str">
        <f>IF('入力シート'!$C$42="適用","表彰年度","")</f>
        <v>表彰年度</v>
      </c>
      <c r="C51" s="216"/>
      <c r="D51" s="216"/>
      <c r="E51" s="216"/>
    </row>
    <row r="52" spans="1:5" s="48" customFormat="1" ht="21.75" customHeight="1">
      <c r="A52" s="208" t="s">
        <v>138</v>
      </c>
      <c r="B52" s="227" t="str">
        <f>IF('入力シート'!$C$43="適用","ISO9001の登録","不適用")</f>
        <v>不適用</v>
      </c>
      <c r="C52" s="229"/>
      <c r="D52" s="229"/>
      <c r="E52" s="229"/>
    </row>
    <row r="53" spans="1:5" s="48" customFormat="1" ht="18.75" customHeight="1">
      <c r="A53" s="208"/>
      <c r="B53" s="228"/>
      <c r="C53" s="224">
        <f>IF('入力シート'!$C$43="適用","（有、無どちらかを記入して下さい。）","")</f>
      </c>
      <c r="D53" s="224"/>
      <c r="E53" s="224">
        <f>IF('入力シート'!$C$43="適用","添付書類","")</f>
      </c>
    </row>
    <row r="54" spans="1:5" s="48" customFormat="1" ht="26.25" customHeight="1">
      <c r="A54" s="208"/>
      <c r="B54" s="55">
        <f>IF('入力シート'!$C$43="適用","添付書類","")</f>
      </c>
      <c r="C54" s="209">
        <f>IF('入力シート'!$C$43="適用","登録証の写し及び登録範囲が確認できる付属書等の写し","")</f>
      </c>
      <c r="D54" s="210"/>
      <c r="E54" s="211">
        <f>IF('入力シート'!$C$43="適用","添付書類","")</f>
      </c>
    </row>
    <row r="55" spans="1:5" s="48" customFormat="1" ht="22.5" customHeight="1">
      <c r="A55" s="208" t="s">
        <v>144</v>
      </c>
      <c r="B55" s="55" t="str">
        <f>IF('入力シート'!$C$44="適用","工事施工場所","不適用")</f>
        <v>不適用</v>
      </c>
      <c r="C55" s="220">
        <f>IF('入力シート'!$C$44="適用",'入力シート'!E44,"")</f>
      </c>
      <c r="D55" s="221"/>
      <c r="E55" s="222">
        <f>IF('入力シート'!$C$44="適用","工事施工場所","")</f>
      </c>
    </row>
    <row r="56" spans="1:5" s="48" customFormat="1" ht="22.5" customHeight="1">
      <c r="A56" s="208"/>
      <c r="B56" s="55">
        <f>IF('入力シート'!$C$44="適用","所在地","")</f>
      </c>
      <c r="C56" s="217"/>
      <c r="D56" s="217"/>
      <c r="E56" s="217"/>
    </row>
    <row r="57" spans="1:5" s="48" customFormat="1" ht="18" customHeight="1">
      <c r="A57" s="208"/>
      <c r="B57" s="55">
        <f>IF('入力シート'!$C$44="適用","添付資料","")</f>
      </c>
      <c r="C57" s="213">
        <f>IF('入力シート'!$C$44="適用","（添付する資料名を記入して下さい。）","")</f>
      </c>
      <c r="D57" s="225"/>
      <c r="E57" s="214">
        <f>IF('入力シート'!$C$44="適用","添付資料","")</f>
      </c>
    </row>
    <row r="58" spans="1:5" s="48" customFormat="1" ht="24.75" customHeight="1">
      <c r="A58" s="227" t="s">
        <v>214</v>
      </c>
      <c r="B58" s="227" t="str">
        <f>IF('入力シート'!$C$45="適用","横浜市災害協力事業者名簿の登載","不適用")</f>
        <v>不適用</v>
      </c>
      <c r="C58" s="229"/>
      <c r="D58" s="229"/>
      <c r="E58" s="229"/>
    </row>
    <row r="59" spans="1:5" s="48" customFormat="1" ht="19.5" customHeight="1">
      <c r="A59" s="228"/>
      <c r="B59" s="228"/>
      <c r="C59" s="224">
        <f>IF('入力シート'!$C$45="適用","（有、無どちらかを記入して下さい。）","")</f>
      </c>
      <c r="D59" s="224"/>
      <c r="E59" s="224">
        <f>IF('入力シート'!$C$43="適用","添付書類","")</f>
      </c>
    </row>
    <row r="60" spans="1:5" s="48" customFormat="1" ht="24" customHeight="1">
      <c r="A60" s="208" t="s">
        <v>77</v>
      </c>
      <c r="B60" s="227" t="str">
        <f>IF('入力シート'!$C$46="適用","ISO14001の登録","不適用")</f>
        <v>不適用</v>
      </c>
      <c r="C60" s="229"/>
      <c r="D60" s="229"/>
      <c r="E60" s="229"/>
    </row>
    <row r="61" spans="1:5" s="48" customFormat="1" ht="18" customHeight="1">
      <c r="A61" s="208"/>
      <c r="B61" s="228"/>
      <c r="C61" s="224">
        <f>IF('入力シート'!$C$46="適用","（有、無どちらかを記入して下さい。）","")</f>
      </c>
      <c r="D61" s="224"/>
      <c r="E61" s="224">
        <f>IF('入力シート'!$C$43="適用","添付書類","")</f>
      </c>
    </row>
    <row r="62" spans="1:5" s="48" customFormat="1" ht="20.25" customHeight="1">
      <c r="A62" s="208"/>
      <c r="B62" s="55">
        <f>IF('入力シート'!$C$46="適用","添付書類","")</f>
      </c>
      <c r="C62" s="209">
        <f>IF('入力シート'!$C$46="適用","登録証の写し及び登録範囲が確認できる付属書等の写し","")</f>
      </c>
      <c r="D62" s="210"/>
      <c r="E62" s="211">
        <f>IF('入力シート'!$C$43="適用","添付書類","")</f>
      </c>
    </row>
    <row r="63" s="48" customFormat="1" ht="13.5"/>
    <row r="64" spans="2:5" s="48" customFormat="1" ht="13.5">
      <c r="B64" s="59" t="s">
        <v>12</v>
      </c>
      <c r="C64" s="60" t="s">
        <v>13</v>
      </c>
      <c r="D64" s="232" t="str">
        <f>'入力シート'!E13</f>
        <v>○○　○○</v>
      </c>
      <c r="E64" s="232"/>
    </row>
    <row r="65" spans="3:5" s="48" customFormat="1" ht="13.5">
      <c r="C65" s="61" t="s">
        <v>14</v>
      </c>
      <c r="D65" s="230" t="str">
        <f>'入力シート'!E14</f>
        <v>045-999-9999</v>
      </c>
      <c r="E65" s="230"/>
    </row>
    <row r="66" spans="3:10" s="48" customFormat="1" ht="13.5">
      <c r="C66" s="61" t="s">
        <v>15</v>
      </c>
      <c r="D66" s="230" t="str">
        <f>'入力シート'!E15</f>
        <v>045-111-1111</v>
      </c>
      <c r="E66" s="230"/>
      <c r="F66" s="62"/>
      <c r="G66" s="62"/>
      <c r="H66" s="62"/>
      <c r="I66" s="62"/>
      <c r="J66" s="62"/>
    </row>
    <row r="67" spans="5:13" ht="13.5">
      <c r="E67" s="44"/>
      <c r="F67" s="44"/>
      <c r="G67" s="44"/>
      <c r="H67" s="44"/>
      <c r="I67" s="44"/>
      <c r="J67" s="44"/>
      <c r="K67" s="43"/>
      <c r="L67" s="43"/>
      <c r="M67" s="43"/>
    </row>
    <row r="68" spans="5:13" ht="13.5">
      <c r="E68" s="44"/>
      <c r="F68" s="44"/>
      <c r="G68" s="44"/>
      <c r="H68" s="44"/>
      <c r="I68" s="44"/>
      <c r="J68" s="44"/>
      <c r="K68" s="43"/>
      <c r="L68" s="43"/>
      <c r="M68" s="43"/>
    </row>
    <row r="69" spans="5:13" ht="13.5">
      <c r="E69" s="43"/>
      <c r="F69" s="43"/>
      <c r="G69" s="43"/>
      <c r="H69" s="43"/>
      <c r="I69" s="43"/>
      <c r="J69" s="43"/>
      <c r="K69" s="43"/>
      <c r="L69" s="43"/>
      <c r="M69" s="43"/>
    </row>
    <row r="70" spans="5:13" ht="13.5">
      <c r="E70" s="43"/>
      <c r="F70" s="43"/>
      <c r="G70" s="43"/>
      <c r="H70" s="43"/>
      <c r="I70" s="43"/>
      <c r="J70" s="43"/>
      <c r="K70" s="43"/>
      <c r="L70" s="43"/>
      <c r="M70" s="43"/>
    </row>
    <row r="71" spans="5:13" ht="13.5">
      <c r="E71" s="43"/>
      <c r="F71" s="43"/>
      <c r="G71" s="43"/>
      <c r="H71" s="43"/>
      <c r="I71" s="43"/>
      <c r="J71" s="43"/>
      <c r="K71" s="43"/>
      <c r="L71" s="43"/>
      <c r="M71" s="43"/>
    </row>
  </sheetData>
  <sheetProtection password="E7B6" sheet="1" formatCells="0" formatRows="0" insertRows="0"/>
  <mergeCells count="66">
    <mergeCell ref="C8:C11"/>
    <mergeCell ref="B27:E27"/>
    <mergeCell ref="C56:E56"/>
    <mergeCell ref="A60:A62"/>
    <mergeCell ref="C7:D7"/>
    <mergeCell ref="D64:E64"/>
    <mergeCell ref="B58:B59"/>
    <mergeCell ref="A55:A57"/>
    <mergeCell ref="A58:A59"/>
    <mergeCell ref="B60:B61"/>
    <mergeCell ref="D65:E65"/>
    <mergeCell ref="D66:E66"/>
    <mergeCell ref="C54:E54"/>
    <mergeCell ref="C62:E62"/>
    <mergeCell ref="D39:E39"/>
    <mergeCell ref="D40:E40"/>
    <mergeCell ref="C59:E59"/>
    <mergeCell ref="C58:E58"/>
    <mergeCell ref="C60:E60"/>
    <mergeCell ref="C55:E55"/>
    <mergeCell ref="C61:E61"/>
    <mergeCell ref="C57:E57"/>
    <mergeCell ref="A49:A51"/>
    <mergeCell ref="C49:E49"/>
    <mergeCell ref="C50:E50"/>
    <mergeCell ref="C51:E51"/>
    <mergeCell ref="B52:B53"/>
    <mergeCell ref="C53:E53"/>
    <mergeCell ref="A52:A54"/>
    <mergeCell ref="C52:E52"/>
    <mergeCell ref="A46:A48"/>
    <mergeCell ref="C46:E46"/>
    <mergeCell ref="C47:E47"/>
    <mergeCell ref="C48:E48"/>
    <mergeCell ref="A41:A45"/>
    <mergeCell ref="C41:E41"/>
    <mergeCell ref="C42:E42"/>
    <mergeCell ref="C43:E43"/>
    <mergeCell ref="C44:E44"/>
    <mergeCell ref="C45:E45"/>
    <mergeCell ref="C6:D6"/>
    <mergeCell ref="A32:A37"/>
    <mergeCell ref="B33:B34"/>
    <mergeCell ref="B35:B36"/>
    <mergeCell ref="C37:E37"/>
    <mergeCell ref="C32:E32"/>
    <mergeCell ref="D36:E36"/>
    <mergeCell ref="A23:B23"/>
    <mergeCell ref="A24:B24"/>
    <mergeCell ref="A25:B25"/>
    <mergeCell ref="A13:E13"/>
    <mergeCell ref="A28:A31"/>
    <mergeCell ref="C28:E28"/>
    <mergeCell ref="C29:E29"/>
    <mergeCell ref="C30:E30"/>
    <mergeCell ref="C31:E31"/>
    <mergeCell ref="A19:B19"/>
    <mergeCell ref="A20:B20"/>
    <mergeCell ref="A21:B21"/>
    <mergeCell ref="A22:B22"/>
    <mergeCell ref="A38:A40"/>
    <mergeCell ref="C38:E38"/>
    <mergeCell ref="B39:B40"/>
    <mergeCell ref="D34:E34"/>
    <mergeCell ref="D35:E35"/>
    <mergeCell ref="D33:E33"/>
  </mergeCells>
  <dataValidations count="1">
    <dataValidation allowBlank="1" showInputMessage="1" showErrorMessage="1" imeMode="halfAlpha" sqref="E67:J68"/>
  </dataValidations>
  <printOptions/>
  <pageMargins left="0.4330708661417323" right="0.15748031496062992" top="0.7086614173228347" bottom="0.5905511811023623" header="0.1968503937007874" footer="0.1968503937007874"/>
  <pageSetup horizontalDpi="600" verticalDpi="600" orientation="portrait" paperSize="9" r:id="rId2"/>
  <headerFooter>
    <oddFooter>&amp;C第1号様式の2ページ目の添付忘れにご注意ください。&amp;R&amp;6
</oddFooter>
    <firstFooter>&amp;C&lt;次ページあり&gt;</firstFooter>
  </headerFooter>
  <rowBreaks count="1" manualBreakCount="1">
    <brk id="40" max="255" man="1"/>
  </rowBreaks>
  <ignoredErrors>
    <ignoredError sqref="C34:C35" formula="1"/>
  </ignoredErrors>
  <drawing r:id="rId1"/>
</worksheet>
</file>

<file path=xl/worksheets/sheet6.xml><?xml version="1.0" encoding="utf-8"?>
<worksheet xmlns="http://schemas.openxmlformats.org/spreadsheetml/2006/main" xmlns:r="http://schemas.openxmlformats.org/officeDocument/2006/relationships">
  <sheetPr>
    <pageSetUpPr fitToPage="1"/>
  </sheetPr>
  <dimension ref="A1:T26"/>
  <sheetViews>
    <sheetView zoomScalePageLayoutView="0" workbookViewId="0" topLeftCell="A1">
      <selection activeCell="A1" sqref="A1"/>
    </sheetView>
  </sheetViews>
  <sheetFormatPr defaultColWidth="9.00390625" defaultRowHeight="13.5"/>
  <cols>
    <col min="1" max="2" width="7.50390625" style="1" customWidth="1"/>
    <col min="3" max="20" width="5.00390625" style="1" customWidth="1"/>
    <col min="21" max="31" width="7.50390625" style="1" customWidth="1"/>
    <col min="32" max="16384" width="9.00390625" style="1" customWidth="1"/>
  </cols>
  <sheetData>
    <row r="1" ht="18" customHeight="1">
      <c r="T1" s="2" t="s">
        <v>26</v>
      </c>
    </row>
    <row r="2" spans="16:20" ht="18" customHeight="1">
      <c r="P2" s="249" t="str">
        <f>'入力シート'!E6</f>
        <v>平成○○年○○月○○日</v>
      </c>
      <c r="Q2" s="249"/>
      <c r="R2" s="249"/>
      <c r="S2" s="249"/>
      <c r="T2" s="249"/>
    </row>
    <row r="3" ht="54" customHeight="1"/>
    <row r="4" spans="1:20" ht="18" customHeight="1">
      <c r="A4" s="252" t="s">
        <v>2</v>
      </c>
      <c r="B4" s="252"/>
      <c r="C4" s="252"/>
      <c r="D4" s="252"/>
      <c r="E4" s="252"/>
      <c r="F4" s="252"/>
      <c r="G4" s="252"/>
      <c r="H4" s="252"/>
      <c r="I4" s="252"/>
      <c r="J4" s="252"/>
      <c r="K4" s="252"/>
      <c r="L4" s="252"/>
      <c r="M4" s="252"/>
      <c r="N4" s="252"/>
      <c r="O4" s="252"/>
      <c r="P4" s="252"/>
      <c r="Q4" s="252"/>
      <c r="R4" s="252"/>
      <c r="S4" s="252"/>
      <c r="T4" s="252"/>
    </row>
    <row r="5" spans="1:20" ht="18" customHeight="1">
      <c r="A5" s="252" t="s">
        <v>25</v>
      </c>
      <c r="B5" s="252"/>
      <c r="C5" s="252"/>
      <c r="D5" s="252"/>
      <c r="E5" s="252"/>
      <c r="F5" s="252"/>
      <c r="G5" s="252"/>
      <c r="H5" s="252"/>
      <c r="I5" s="252"/>
      <c r="J5" s="252"/>
      <c r="K5" s="252"/>
      <c r="L5" s="252"/>
      <c r="M5" s="252"/>
      <c r="N5" s="252"/>
      <c r="O5" s="252"/>
      <c r="P5" s="252"/>
      <c r="Q5" s="252"/>
      <c r="R5" s="252"/>
      <c r="S5" s="252"/>
      <c r="T5" s="252"/>
    </row>
    <row r="6" ht="13.5" customHeight="1"/>
    <row r="7" spans="1:20" ht="27" customHeight="1">
      <c r="A7" s="10" t="s">
        <v>4</v>
      </c>
      <c r="B7" s="250" t="str">
        <f>'入力シート'!E19</f>
        <v>栄処理区長沼・小菅ケ谷線送泥管整備工事</v>
      </c>
      <c r="C7" s="250"/>
      <c r="D7" s="250"/>
      <c r="E7" s="250"/>
      <c r="F7" s="250"/>
      <c r="G7" s="250"/>
      <c r="H7" s="250"/>
      <c r="I7" s="250"/>
      <c r="J7" s="250"/>
      <c r="K7" s="250"/>
      <c r="L7" s="250"/>
      <c r="M7" s="250"/>
      <c r="N7" s="250"/>
      <c r="O7" s="250"/>
      <c r="P7" s="250"/>
      <c r="Q7" s="250"/>
      <c r="R7" s="250"/>
      <c r="S7" s="250"/>
      <c r="T7" s="250"/>
    </row>
    <row r="8" spans="1:20" ht="27" customHeight="1">
      <c r="A8" s="241" t="s">
        <v>38</v>
      </c>
      <c r="B8" s="254"/>
      <c r="C8" s="253">
        <f>'入力シート'!E8</f>
        <v>12345</v>
      </c>
      <c r="D8" s="253"/>
      <c r="E8" s="253"/>
      <c r="F8" s="123"/>
      <c r="G8" s="123"/>
      <c r="H8" s="123"/>
      <c r="I8" s="123"/>
      <c r="J8" s="123"/>
      <c r="K8" s="123"/>
      <c r="L8" s="123"/>
      <c r="M8" s="123"/>
      <c r="N8" s="123"/>
      <c r="O8" s="123"/>
      <c r="P8" s="123"/>
      <c r="Q8" s="123"/>
      <c r="R8" s="123"/>
      <c r="S8" s="123"/>
      <c r="T8" s="123"/>
    </row>
    <row r="9" ht="27" customHeight="1"/>
    <row r="10" ht="14.25" thickBot="1">
      <c r="A10" s="1" t="s">
        <v>23</v>
      </c>
    </row>
    <row r="11" spans="1:20" ht="15" customHeight="1">
      <c r="A11" s="236" t="s">
        <v>24</v>
      </c>
      <c r="B11" s="237"/>
      <c r="C11" s="233" t="s">
        <v>159</v>
      </c>
      <c r="D11" s="234"/>
      <c r="E11" s="235"/>
      <c r="F11" s="233" t="s">
        <v>159</v>
      </c>
      <c r="G11" s="234"/>
      <c r="H11" s="235"/>
      <c r="I11" s="233" t="s">
        <v>159</v>
      </c>
      <c r="J11" s="234"/>
      <c r="K11" s="235"/>
      <c r="L11" s="233" t="s">
        <v>159</v>
      </c>
      <c r="M11" s="234"/>
      <c r="N11" s="235"/>
      <c r="O11" s="233" t="s">
        <v>159</v>
      </c>
      <c r="P11" s="234"/>
      <c r="Q11" s="235"/>
      <c r="R11" s="233" t="s">
        <v>159</v>
      </c>
      <c r="S11" s="234"/>
      <c r="T11" s="235"/>
    </row>
    <row r="12" spans="1:20" ht="15" customHeight="1">
      <c r="A12" s="238"/>
      <c r="B12" s="239"/>
      <c r="C12" s="240" t="s">
        <v>60</v>
      </c>
      <c r="D12" s="241"/>
      <c r="E12" s="242"/>
      <c r="F12" s="240" t="s">
        <v>60</v>
      </c>
      <c r="G12" s="241"/>
      <c r="H12" s="242"/>
      <c r="I12" s="240" t="s">
        <v>60</v>
      </c>
      <c r="J12" s="241"/>
      <c r="K12" s="242"/>
      <c r="L12" s="240" t="s">
        <v>60</v>
      </c>
      <c r="M12" s="241"/>
      <c r="N12" s="242"/>
      <c r="O12" s="240" t="s">
        <v>60</v>
      </c>
      <c r="P12" s="241"/>
      <c r="Q12" s="242"/>
      <c r="R12" s="240" t="s">
        <v>60</v>
      </c>
      <c r="S12" s="241"/>
      <c r="T12" s="251"/>
    </row>
    <row r="13" spans="1:20" ht="34.5" customHeight="1">
      <c r="A13" s="243"/>
      <c r="B13" s="244"/>
      <c r="C13" s="3"/>
      <c r="D13" s="4"/>
      <c r="E13" s="5"/>
      <c r="F13" s="3"/>
      <c r="G13" s="4"/>
      <c r="H13" s="6"/>
      <c r="I13" s="7"/>
      <c r="J13" s="4"/>
      <c r="K13" s="5"/>
      <c r="L13" s="3"/>
      <c r="M13" s="4"/>
      <c r="N13" s="6"/>
      <c r="O13" s="3"/>
      <c r="P13" s="4"/>
      <c r="Q13" s="6"/>
      <c r="R13" s="7"/>
      <c r="S13" s="4"/>
      <c r="T13" s="8"/>
    </row>
    <row r="14" spans="1:20" ht="34.5" customHeight="1">
      <c r="A14" s="243"/>
      <c r="B14" s="244"/>
      <c r="C14" s="3"/>
      <c r="D14" s="4"/>
      <c r="E14" s="5"/>
      <c r="F14" s="3"/>
      <c r="G14" s="4"/>
      <c r="H14" s="6"/>
      <c r="I14" s="7"/>
      <c r="J14" s="4"/>
      <c r="K14" s="5"/>
      <c r="L14" s="3"/>
      <c r="M14" s="4"/>
      <c r="N14" s="6"/>
      <c r="O14" s="3"/>
      <c r="P14" s="4"/>
      <c r="Q14" s="6"/>
      <c r="R14" s="7"/>
      <c r="S14" s="4"/>
      <c r="T14" s="8"/>
    </row>
    <row r="15" spans="1:20" ht="34.5" customHeight="1">
      <c r="A15" s="243"/>
      <c r="B15" s="244"/>
      <c r="C15" s="3"/>
      <c r="D15" s="4"/>
      <c r="E15" s="5"/>
      <c r="F15" s="3"/>
      <c r="G15" s="4"/>
      <c r="H15" s="6"/>
      <c r="I15" s="7"/>
      <c r="J15" s="4"/>
      <c r="K15" s="5"/>
      <c r="L15" s="3"/>
      <c r="M15" s="4"/>
      <c r="N15" s="6"/>
      <c r="O15" s="3"/>
      <c r="P15" s="4"/>
      <c r="Q15" s="6"/>
      <c r="R15" s="7"/>
      <c r="S15" s="4"/>
      <c r="T15" s="8"/>
    </row>
    <row r="16" spans="1:20" ht="34.5" customHeight="1">
      <c r="A16" s="243"/>
      <c r="B16" s="244"/>
      <c r="C16" s="3"/>
      <c r="D16" s="4"/>
      <c r="E16" s="5"/>
      <c r="F16" s="3"/>
      <c r="G16" s="4"/>
      <c r="H16" s="6"/>
      <c r="I16" s="7"/>
      <c r="J16" s="4"/>
      <c r="K16" s="5"/>
      <c r="L16" s="3"/>
      <c r="M16" s="4"/>
      <c r="N16" s="6"/>
      <c r="O16" s="3"/>
      <c r="P16" s="4"/>
      <c r="Q16" s="6"/>
      <c r="R16" s="7"/>
      <c r="S16" s="4"/>
      <c r="T16" s="8"/>
    </row>
    <row r="17" spans="1:20" ht="34.5" customHeight="1">
      <c r="A17" s="243"/>
      <c r="B17" s="244"/>
      <c r="C17" s="3"/>
      <c r="D17" s="4"/>
      <c r="E17" s="5"/>
      <c r="F17" s="3"/>
      <c r="G17" s="4"/>
      <c r="H17" s="6"/>
      <c r="I17" s="7"/>
      <c r="J17" s="4"/>
      <c r="K17" s="5"/>
      <c r="L17" s="3"/>
      <c r="M17" s="4"/>
      <c r="N17" s="6"/>
      <c r="O17" s="3"/>
      <c r="P17" s="4"/>
      <c r="Q17" s="6"/>
      <c r="R17" s="7"/>
      <c r="S17" s="4"/>
      <c r="T17" s="8"/>
    </row>
    <row r="18" spans="1:20" ht="34.5" customHeight="1">
      <c r="A18" s="243"/>
      <c r="B18" s="244"/>
      <c r="C18" s="3"/>
      <c r="D18" s="4"/>
      <c r="E18" s="5"/>
      <c r="F18" s="3"/>
      <c r="G18" s="4"/>
      <c r="H18" s="6"/>
      <c r="I18" s="7"/>
      <c r="J18" s="4"/>
      <c r="K18" s="5"/>
      <c r="L18" s="3"/>
      <c r="M18" s="4"/>
      <c r="N18" s="6"/>
      <c r="O18" s="3"/>
      <c r="P18" s="4"/>
      <c r="Q18" s="6"/>
      <c r="R18" s="7"/>
      <c r="S18" s="4"/>
      <c r="T18" s="8"/>
    </row>
    <row r="19" spans="1:20" ht="34.5" customHeight="1">
      <c r="A19" s="243"/>
      <c r="B19" s="244"/>
      <c r="C19" s="3"/>
      <c r="D19" s="4"/>
      <c r="E19" s="5"/>
      <c r="F19" s="3"/>
      <c r="G19" s="4"/>
      <c r="H19" s="6"/>
      <c r="I19" s="7"/>
      <c r="J19" s="4"/>
      <c r="K19" s="5"/>
      <c r="L19" s="3"/>
      <c r="M19" s="4"/>
      <c r="N19" s="6"/>
      <c r="O19" s="3"/>
      <c r="P19" s="4"/>
      <c r="Q19" s="6"/>
      <c r="R19" s="7"/>
      <c r="S19" s="4"/>
      <c r="T19" s="8"/>
    </row>
    <row r="20" spans="1:20" ht="34.5" customHeight="1">
      <c r="A20" s="243"/>
      <c r="B20" s="244"/>
      <c r="C20" s="3"/>
      <c r="D20" s="4"/>
      <c r="E20" s="5"/>
      <c r="F20" s="3"/>
      <c r="G20" s="4"/>
      <c r="H20" s="6"/>
      <c r="I20" s="7"/>
      <c r="J20" s="4"/>
      <c r="K20" s="5"/>
      <c r="L20" s="3"/>
      <c r="M20" s="4"/>
      <c r="N20" s="6"/>
      <c r="O20" s="3"/>
      <c r="P20" s="4"/>
      <c r="Q20" s="6"/>
      <c r="R20" s="7"/>
      <c r="S20" s="4"/>
      <c r="T20" s="8"/>
    </row>
    <row r="21" spans="1:20" ht="34.5" customHeight="1">
      <c r="A21" s="243"/>
      <c r="B21" s="244"/>
      <c r="C21" s="3"/>
      <c r="D21" s="4"/>
      <c r="E21" s="5"/>
      <c r="F21" s="3"/>
      <c r="G21" s="4"/>
      <c r="H21" s="6"/>
      <c r="I21" s="7"/>
      <c r="J21" s="4"/>
      <c r="K21" s="5"/>
      <c r="L21" s="3"/>
      <c r="M21" s="4"/>
      <c r="N21" s="6"/>
      <c r="O21" s="3"/>
      <c r="P21" s="4"/>
      <c r="Q21" s="6"/>
      <c r="R21" s="7"/>
      <c r="S21" s="4"/>
      <c r="T21" s="8"/>
    </row>
    <row r="22" spans="1:20" ht="34.5" customHeight="1">
      <c r="A22" s="243"/>
      <c r="B22" s="244"/>
      <c r="C22" s="3"/>
      <c r="D22" s="4"/>
      <c r="E22" s="5"/>
      <c r="F22" s="3"/>
      <c r="G22" s="4"/>
      <c r="H22" s="6"/>
      <c r="I22" s="7"/>
      <c r="J22" s="4"/>
      <c r="K22" s="5"/>
      <c r="L22" s="3"/>
      <c r="M22" s="4"/>
      <c r="N22" s="6"/>
      <c r="O22" s="3"/>
      <c r="P22" s="4"/>
      <c r="Q22" s="6"/>
      <c r="R22" s="7"/>
      <c r="S22" s="4"/>
      <c r="T22" s="8"/>
    </row>
    <row r="23" spans="1:20" ht="27" customHeight="1">
      <c r="A23" s="258" t="s">
        <v>71</v>
      </c>
      <c r="B23" s="165"/>
      <c r="C23" s="255" t="str">
        <f>IF('入力シート'!C31="適用",'入力シート'!E31,"今回工事ではこの項目を適用しません。")</f>
        <v>今回工事ではこの項目を適用しません。</v>
      </c>
      <c r="D23" s="256"/>
      <c r="E23" s="256"/>
      <c r="F23" s="256"/>
      <c r="G23" s="256"/>
      <c r="H23" s="256"/>
      <c r="I23" s="256"/>
      <c r="J23" s="256"/>
      <c r="K23" s="256"/>
      <c r="L23" s="256"/>
      <c r="M23" s="256"/>
      <c r="N23" s="256"/>
      <c r="O23" s="256"/>
      <c r="P23" s="256"/>
      <c r="Q23" s="256"/>
      <c r="R23" s="256"/>
      <c r="S23" s="256"/>
      <c r="T23" s="257"/>
    </row>
    <row r="24" spans="1:20" ht="285" customHeight="1" thickBot="1">
      <c r="A24" s="246" t="s">
        <v>70</v>
      </c>
      <c r="B24" s="247"/>
      <c r="C24" s="247"/>
      <c r="D24" s="247"/>
      <c r="E24" s="247"/>
      <c r="F24" s="247"/>
      <c r="G24" s="247"/>
      <c r="H24" s="247"/>
      <c r="I24" s="247"/>
      <c r="J24" s="247"/>
      <c r="K24" s="247"/>
      <c r="L24" s="247"/>
      <c r="M24" s="247"/>
      <c r="N24" s="247"/>
      <c r="O24" s="247"/>
      <c r="P24" s="247"/>
      <c r="Q24" s="247"/>
      <c r="R24" s="247"/>
      <c r="S24" s="247"/>
      <c r="T24" s="248"/>
    </row>
    <row r="25" spans="1:20" ht="13.5">
      <c r="A25" s="11"/>
      <c r="B25" s="11"/>
      <c r="C25" s="11"/>
      <c r="D25" s="11"/>
      <c r="E25" s="11"/>
      <c r="F25" s="11"/>
      <c r="G25" s="11"/>
      <c r="H25" s="11"/>
      <c r="I25" s="11"/>
      <c r="J25" s="11"/>
      <c r="K25" s="11"/>
      <c r="L25" s="11"/>
      <c r="M25" s="11"/>
      <c r="N25" s="11"/>
      <c r="O25" s="11"/>
      <c r="P25" s="11"/>
      <c r="Q25" s="11"/>
      <c r="R25" s="11"/>
      <c r="S25" s="11"/>
      <c r="T25" s="11"/>
    </row>
    <row r="26" spans="1:20" ht="13.5">
      <c r="A26" s="245" t="s">
        <v>62</v>
      </c>
      <c r="B26" s="245"/>
      <c r="C26" s="245"/>
      <c r="D26" s="245"/>
      <c r="E26" s="245"/>
      <c r="F26" s="245"/>
      <c r="G26" s="245"/>
      <c r="H26" s="245"/>
      <c r="I26" s="245"/>
      <c r="J26" s="245"/>
      <c r="K26" s="245"/>
      <c r="L26" s="245"/>
      <c r="M26" s="245"/>
      <c r="N26" s="245"/>
      <c r="O26" s="245"/>
      <c r="P26" s="245"/>
      <c r="Q26" s="245"/>
      <c r="R26" s="245"/>
      <c r="S26" s="245"/>
      <c r="T26" s="245"/>
    </row>
  </sheetData>
  <sheetProtection/>
  <mergeCells count="33">
    <mergeCell ref="A4:T4"/>
    <mergeCell ref="A8:B8"/>
    <mergeCell ref="C11:E11"/>
    <mergeCell ref="C23:T23"/>
    <mergeCell ref="A23:B23"/>
    <mergeCell ref="A20:B20"/>
    <mergeCell ref="A19:B19"/>
    <mergeCell ref="A18:B18"/>
    <mergeCell ref="A17:B17"/>
    <mergeCell ref="F11:H11"/>
    <mergeCell ref="P2:T2"/>
    <mergeCell ref="L12:N12"/>
    <mergeCell ref="I12:K12"/>
    <mergeCell ref="B7:T7"/>
    <mergeCell ref="F12:H12"/>
    <mergeCell ref="R12:T12"/>
    <mergeCell ref="O12:Q12"/>
    <mergeCell ref="A5:T5"/>
    <mergeCell ref="R11:T11"/>
    <mergeCell ref="C8:E8"/>
    <mergeCell ref="A26:T26"/>
    <mergeCell ref="A14:B14"/>
    <mergeCell ref="A13:B13"/>
    <mergeCell ref="A21:B21"/>
    <mergeCell ref="A22:B22"/>
    <mergeCell ref="A24:T24"/>
    <mergeCell ref="A15:B15"/>
    <mergeCell ref="I11:K11"/>
    <mergeCell ref="L11:N11"/>
    <mergeCell ref="O11:Q11"/>
    <mergeCell ref="A11:B12"/>
    <mergeCell ref="C12:E12"/>
    <mergeCell ref="A16:B16"/>
  </mergeCell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7.xml><?xml version="1.0" encoding="utf-8"?>
<worksheet xmlns="http://schemas.openxmlformats.org/spreadsheetml/2006/main" xmlns:r="http://schemas.openxmlformats.org/officeDocument/2006/relationships">
  <sheetPr>
    <pageSetUpPr fitToPage="1"/>
  </sheetPr>
  <dimension ref="A1:N37"/>
  <sheetViews>
    <sheetView zoomScalePageLayoutView="0" workbookViewId="0" topLeftCell="A1">
      <selection activeCell="A1" sqref="A1"/>
    </sheetView>
  </sheetViews>
  <sheetFormatPr defaultColWidth="9.00390625" defaultRowHeight="13.5"/>
  <cols>
    <col min="1" max="30" width="7.50390625" style="1" customWidth="1"/>
    <col min="31" max="16384" width="9.00390625" style="1" customWidth="1"/>
  </cols>
  <sheetData>
    <row r="1" ht="18" customHeight="1">
      <c r="N1" s="2" t="s">
        <v>28</v>
      </c>
    </row>
    <row r="2" spans="12:14" ht="18" customHeight="1">
      <c r="L2" s="249" t="str">
        <f>'入力シート'!E6</f>
        <v>平成○○年○○月○○日</v>
      </c>
      <c r="M2" s="249"/>
      <c r="N2" s="249"/>
    </row>
    <row r="3" ht="54" customHeight="1"/>
    <row r="4" spans="1:14" ht="18" customHeight="1">
      <c r="A4" s="252" t="s">
        <v>2</v>
      </c>
      <c r="B4" s="252"/>
      <c r="C4" s="252"/>
      <c r="D4" s="252"/>
      <c r="E4" s="252"/>
      <c r="F4" s="252"/>
      <c r="G4" s="252"/>
      <c r="H4" s="252"/>
      <c r="I4" s="252"/>
      <c r="J4" s="252"/>
      <c r="K4" s="252"/>
      <c r="L4" s="252"/>
      <c r="M4" s="252"/>
      <c r="N4" s="252"/>
    </row>
    <row r="5" spans="1:14" ht="18" customHeight="1">
      <c r="A5" s="252" t="s">
        <v>27</v>
      </c>
      <c r="B5" s="252"/>
      <c r="C5" s="252"/>
      <c r="D5" s="252"/>
      <c r="E5" s="252"/>
      <c r="F5" s="252"/>
      <c r="G5" s="252"/>
      <c r="H5" s="252"/>
      <c r="I5" s="252"/>
      <c r="J5" s="252"/>
      <c r="K5" s="252"/>
      <c r="L5" s="252"/>
      <c r="M5" s="252"/>
      <c r="N5" s="252"/>
    </row>
    <row r="7" spans="1:14" ht="27" customHeight="1">
      <c r="A7" s="10" t="s">
        <v>4</v>
      </c>
      <c r="B7" s="250" t="str">
        <f>'入力シート'!E19</f>
        <v>栄処理区長沼・小菅ケ谷線送泥管整備工事</v>
      </c>
      <c r="C7" s="250"/>
      <c r="D7" s="250"/>
      <c r="E7" s="250"/>
      <c r="F7" s="250"/>
      <c r="G7" s="250"/>
      <c r="H7" s="250"/>
      <c r="I7" s="250"/>
      <c r="J7" s="250"/>
      <c r="K7" s="250"/>
      <c r="L7" s="250"/>
      <c r="M7" s="250"/>
      <c r="N7" s="250"/>
    </row>
    <row r="8" spans="1:14" ht="27" customHeight="1">
      <c r="A8" s="241" t="s">
        <v>38</v>
      </c>
      <c r="B8" s="254"/>
      <c r="C8" s="253">
        <f>'入力シート'!E8</f>
        <v>12345</v>
      </c>
      <c r="D8" s="253"/>
      <c r="E8" s="253"/>
      <c r="F8" s="123"/>
      <c r="G8" s="123"/>
      <c r="H8" s="123"/>
      <c r="I8" s="123"/>
      <c r="J8" s="123"/>
      <c r="K8" s="123"/>
      <c r="L8" s="123"/>
      <c r="M8" s="123"/>
      <c r="N8" s="123"/>
    </row>
    <row r="9" ht="14.25" thickBot="1"/>
    <row r="10" spans="1:14" ht="54" customHeight="1" thickBot="1">
      <c r="A10" s="270" t="s">
        <v>71</v>
      </c>
      <c r="B10" s="271"/>
      <c r="C10" s="271"/>
      <c r="D10" s="271"/>
      <c r="E10" s="272" t="str">
        <f>IF('入力シート'!C32="適用",'入力シート'!E32,"今回工事ではこの項目を適用しません。")</f>
        <v>今回工事ではこの項目を適用しません。</v>
      </c>
      <c r="F10" s="273"/>
      <c r="G10" s="273"/>
      <c r="H10" s="273"/>
      <c r="I10" s="273"/>
      <c r="J10" s="273"/>
      <c r="K10" s="273"/>
      <c r="L10" s="273"/>
      <c r="M10" s="273"/>
      <c r="N10" s="274"/>
    </row>
    <row r="11" ht="14.25" thickBot="1"/>
    <row r="12" spans="1:14" ht="27" customHeight="1">
      <c r="A12" s="262" t="s">
        <v>72</v>
      </c>
      <c r="B12" s="234"/>
      <c r="C12" s="234"/>
      <c r="D12" s="234"/>
      <c r="E12" s="234"/>
      <c r="F12" s="234"/>
      <c r="G12" s="234"/>
      <c r="H12" s="234"/>
      <c r="I12" s="234"/>
      <c r="J12" s="234"/>
      <c r="K12" s="234"/>
      <c r="L12" s="234"/>
      <c r="M12" s="234"/>
      <c r="N12" s="263"/>
    </row>
    <row r="13" spans="1:14" ht="27" customHeight="1">
      <c r="A13" s="264"/>
      <c r="B13" s="265"/>
      <c r="C13" s="265"/>
      <c r="D13" s="265"/>
      <c r="E13" s="265"/>
      <c r="F13" s="265"/>
      <c r="G13" s="265"/>
      <c r="H13" s="265"/>
      <c r="I13" s="265"/>
      <c r="J13" s="265"/>
      <c r="K13" s="265"/>
      <c r="L13" s="265"/>
      <c r="M13" s="265"/>
      <c r="N13" s="266"/>
    </row>
    <row r="14" spans="1:14" ht="27" customHeight="1">
      <c r="A14" s="259"/>
      <c r="B14" s="260"/>
      <c r="C14" s="260"/>
      <c r="D14" s="260"/>
      <c r="E14" s="260"/>
      <c r="F14" s="260"/>
      <c r="G14" s="260"/>
      <c r="H14" s="260"/>
      <c r="I14" s="260"/>
      <c r="J14" s="260"/>
      <c r="K14" s="260"/>
      <c r="L14" s="260"/>
      <c r="M14" s="260"/>
      <c r="N14" s="261"/>
    </row>
    <row r="15" spans="1:14" ht="27" customHeight="1">
      <c r="A15" s="259"/>
      <c r="B15" s="260"/>
      <c r="C15" s="260"/>
      <c r="D15" s="260"/>
      <c r="E15" s="260"/>
      <c r="F15" s="260"/>
      <c r="G15" s="260"/>
      <c r="H15" s="260"/>
      <c r="I15" s="260"/>
      <c r="J15" s="260"/>
      <c r="K15" s="260"/>
      <c r="L15" s="260"/>
      <c r="M15" s="260"/>
      <c r="N15" s="261"/>
    </row>
    <row r="16" spans="1:14" ht="27" customHeight="1">
      <c r="A16" s="259"/>
      <c r="B16" s="260"/>
      <c r="C16" s="260"/>
      <c r="D16" s="260"/>
      <c r="E16" s="260"/>
      <c r="F16" s="260"/>
      <c r="G16" s="260"/>
      <c r="H16" s="260"/>
      <c r="I16" s="260"/>
      <c r="J16" s="260"/>
      <c r="K16" s="260"/>
      <c r="L16" s="260"/>
      <c r="M16" s="260"/>
      <c r="N16" s="261"/>
    </row>
    <row r="17" spans="1:14" ht="27" customHeight="1">
      <c r="A17" s="259"/>
      <c r="B17" s="260"/>
      <c r="C17" s="260"/>
      <c r="D17" s="260"/>
      <c r="E17" s="260"/>
      <c r="F17" s="260"/>
      <c r="G17" s="260"/>
      <c r="H17" s="260"/>
      <c r="I17" s="260"/>
      <c r="J17" s="260"/>
      <c r="K17" s="260"/>
      <c r="L17" s="260"/>
      <c r="M17" s="260"/>
      <c r="N17" s="261"/>
    </row>
    <row r="18" spans="1:14" ht="27" customHeight="1">
      <c r="A18" s="259"/>
      <c r="B18" s="260"/>
      <c r="C18" s="260"/>
      <c r="D18" s="260"/>
      <c r="E18" s="260"/>
      <c r="F18" s="260"/>
      <c r="G18" s="260"/>
      <c r="H18" s="260"/>
      <c r="I18" s="260"/>
      <c r="J18" s="260"/>
      <c r="K18" s="260"/>
      <c r="L18" s="260"/>
      <c r="M18" s="260"/>
      <c r="N18" s="261"/>
    </row>
    <row r="19" spans="1:14" ht="27" customHeight="1">
      <c r="A19" s="259"/>
      <c r="B19" s="260"/>
      <c r="C19" s="260"/>
      <c r="D19" s="260"/>
      <c r="E19" s="260"/>
      <c r="F19" s="260"/>
      <c r="G19" s="260"/>
      <c r="H19" s="260"/>
      <c r="I19" s="260"/>
      <c r="J19" s="260"/>
      <c r="K19" s="260"/>
      <c r="L19" s="260"/>
      <c r="M19" s="260"/>
      <c r="N19" s="261"/>
    </row>
    <row r="20" spans="1:14" ht="27" customHeight="1">
      <c r="A20" s="259"/>
      <c r="B20" s="260"/>
      <c r="C20" s="260"/>
      <c r="D20" s="260"/>
      <c r="E20" s="260"/>
      <c r="F20" s="260"/>
      <c r="G20" s="260"/>
      <c r="H20" s="260"/>
      <c r="I20" s="260"/>
      <c r="J20" s="260"/>
      <c r="K20" s="260"/>
      <c r="L20" s="260"/>
      <c r="M20" s="260"/>
      <c r="N20" s="261"/>
    </row>
    <row r="21" spans="1:14" ht="27" customHeight="1">
      <c r="A21" s="259"/>
      <c r="B21" s="260"/>
      <c r="C21" s="260"/>
      <c r="D21" s="260"/>
      <c r="E21" s="260"/>
      <c r="F21" s="260"/>
      <c r="G21" s="260"/>
      <c r="H21" s="260"/>
      <c r="I21" s="260"/>
      <c r="J21" s="260"/>
      <c r="K21" s="260"/>
      <c r="L21" s="260"/>
      <c r="M21" s="260"/>
      <c r="N21" s="261"/>
    </row>
    <row r="22" spans="1:14" ht="27" customHeight="1">
      <c r="A22" s="259"/>
      <c r="B22" s="260"/>
      <c r="C22" s="260"/>
      <c r="D22" s="260"/>
      <c r="E22" s="260"/>
      <c r="F22" s="260"/>
      <c r="G22" s="260"/>
      <c r="H22" s="260"/>
      <c r="I22" s="260"/>
      <c r="J22" s="260"/>
      <c r="K22" s="260"/>
      <c r="L22" s="260"/>
      <c r="M22" s="260"/>
      <c r="N22" s="261"/>
    </row>
    <row r="23" spans="1:14" ht="27" customHeight="1">
      <c r="A23" s="259"/>
      <c r="B23" s="260"/>
      <c r="C23" s="260"/>
      <c r="D23" s="260"/>
      <c r="E23" s="260"/>
      <c r="F23" s="260"/>
      <c r="G23" s="260"/>
      <c r="H23" s="260"/>
      <c r="I23" s="260"/>
      <c r="J23" s="260"/>
      <c r="K23" s="260"/>
      <c r="L23" s="260"/>
      <c r="M23" s="260"/>
      <c r="N23" s="261"/>
    </row>
    <row r="24" spans="1:14" ht="27" customHeight="1">
      <c r="A24" s="259"/>
      <c r="B24" s="260"/>
      <c r="C24" s="260"/>
      <c r="D24" s="260"/>
      <c r="E24" s="260"/>
      <c r="F24" s="260"/>
      <c r="G24" s="260"/>
      <c r="H24" s="260"/>
      <c r="I24" s="260"/>
      <c r="J24" s="260"/>
      <c r="K24" s="260"/>
      <c r="L24" s="260"/>
      <c r="M24" s="260"/>
      <c r="N24" s="261"/>
    </row>
    <row r="25" spans="1:14" ht="27" customHeight="1">
      <c r="A25" s="259"/>
      <c r="B25" s="260"/>
      <c r="C25" s="260"/>
      <c r="D25" s="260"/>
      <c r="E25" s="260"/>
      <c r="F25" s="260"/>
      <c r="G25" s="260"/>
      <c r="H25" s="260"/>
      <c r="I25" s="260"/>
      <c r="J25" s="260"/>
      <c r="K25" s="260"/>
      <c r="L25" s="260"/>
      <c r="M25" s="260"/>
      <c r="N25" s="261"/>
    </row>
    <row r="26" spans="1:14" ht="27" customHeight="1">
      <c r="A26" s="259"/>
      <c r="B26" s="260"/>
      <c r="C26" s="260"/>
      <c r="D26" s="260"/>
      <c r="E26" s="260"/>
      <c r="F26" s="260"/>
      <c r="G26" s="260"/>
      <c r="H26" s="260"/>
      <c r="I26" s="260"/>
      <c r="J26" s="260"/>
      <c r="K26" s="260"/>
      <c r="L26" s="260"/>
      <c r="M26" s="260"/>
      <c r="N26" s="261"/>
    </row>
    <row r="27" spans="1:14" ht="27" customHeight="1">
      <c r="A27" s="259"/>
      <c r="B27" s="260"/>
      <c r="C27" s="260"/>
      <c r="D27" s="260"/>
      <c r="E27" s="260"/>
      <c r="F27" s="260"/>
      <c r="G27" s="260"/>
      <c r="H27" s="260"/>
      <c r="I27" s="260"/>
      <c r="J27" s="260"/>
      <c r="K27" s="260"/>
      <c r="L27" s="260"/>
      <c r="M27" s="260"/>
      <c r="N27" s="261"/>
    </row>
    <row r="28" spans="1:14" ht="27" customHeight="1">
      <c r="A28" s="259"/>
      <c r="B28" s="260"/>
      <c r="C28" s="260"/>
      <c r="D28" s="260"/>
      <c r="E28" s="260"/>
      <c r="F28" s="260"/>
      <c r="G28" s="260"/>
      <c r="H28" s="260"/>
      <c r="I28" s="260"/>
      <c r="J28" s="260"/>
      <c r="K28" s="260"/>
      <c r="L28" s="260"/>
      <c r="M28" s="260"/>
      <c r="N28" s="261"/>
    </row>
    <row r="29" spans="1:14" ht="27" customHeight="1">
      <c r="A29" s="259"/>
      <c r="B29" s="260"/>
      <c r="C29" s="260"/>
      <c r="D29" s="260"/>
      <c r="E29" s="260"/>
      <c r="F29" s="260"/>
      <c r="G29" s="260"/>
      <c r="H29" s="260"/>
      <c r="I29" s="260"/>
      <c r="J29" s="260"/>
      <c r="K29" s="260"/>
      <c r="L29" s="260"/>
      <c r="M29" s="260"/>
      <c r="N29" s="261"/>
    </row>
    <row r="30" spans="1:14" ht="27" customHeight="1">
      <c r="A30" s="259"/>
      <c r="B30" s="260"/>
      <c r="C30" s="260"/>
      <c r="D30" s="260"/>
      <c r="E30" s="260"/>
      <c r="F30" s="260"/>
      <c r="G30" s="260"/>
      <c r="H30" s="260"/>
      <c r="I30" s="260"/>
      <c r="J30" s="260"/>
      <c r="K30" s="260"/>
      <c r="L30" s="260"/>
      <c r="M30" s="260"/>
      <c r="N30" s="261"/>
    </row>
    <row r="31" spans="1:14" ht="27" customHeight="1">
      <c r="A31" s="259"/>
      <c r="B31" s="260"/>
      <c r="C31" s="260"/>
      <c r="D31" s="260"/>
      <c r="E31" s="260"/>
      <c r="F31" s="260"/>
      <c r="G31" s="260"/>
      <c r="H31" s="260"/>
      <c r="I31" s="260"/>
      <c r="J31" s="260"/>
      <c r="K31" s="260"/>
      <c r="L31" s="260"/>
      <c r="M31" s="260"/>
      <c r="N31" s="261"/>
    </row>
    <row r="32" spans="1:14" ht="27" customHeight="1">
      <c r="A32" s="259"/>
      <c r="B32" s="260"/>
      <c r="C32" s="260"/>
      <c r="D32" s="260"/>
      <c r="E32" s="260"/>
      <c r="F32" s="260"/>
      <c r="G32" s="260"/>
      <c r="H32" s="260"/>
      <c r="I32" s="260"/>
      <c r="J32" s="260"/>
      <c r="K32" s="260"/>
      <c r="L32" s="260"/>
      <c r="M32" s="260"/>
      <c r="N32" s="261"/>
    </row>
    <row r="33" spans="1:14" ht="27" customHeight="1">
      <c r="A33" s="259"/>
      <c r="B33" s="260"/>
      <c r="C33" s="260"/>
      <c r="D33" s="260"/>
      <c r="E33" s="260"/>
      <c r="F33" s="260"/>
      <c r="G33" s="260"/>
      <c r="H33" s="260"/>
      <c r="I33" s="260"/>
      <c r="J33" s="260"/>
      <c r="K33" s="260"/>
      <c r="L33" s="260"/>
      <c r="M33" s="260"/>
      <c r="N33" s="261"/>
    </row>
    <row r="34" spans="1:14" ht="27" customHeight="1">
      <c r="A34" s="259"/>
      <c r="B34" s="260"/>
      <c r="C34" s="260"/>
      <c r="D34" s="260"/>
      <c r="E34" s="260"/>
      <c r="F34" s="260"/>
      <c r="G34" s="260"/>
      <c r="H34" s="260"/>
      <c r="I34" s="260"/>
      <c r="J34" s="260"/>
      <c r="K34" s="260"/>
      <c r="L34" s="260"/>
      <c r="M34" s="260"/>
      <c r="N34" s="261"/>
    </row>
    <row r="35" spans="1:14" ht="27" customHeight="1" thickBot="1">
      <c r="A35" s="269"/>
      <c r="B35" s="267"/>
      <c r="C35" s="267"/>
      <c r="D35" s="267"/>
      <c r="E35" s="267"/>
      <c r="F35" s="267"/>
      <c r="G35" s="267"/>
      <c r="H35" s="267"/>
      <c r="I35" s="267"/>
      <c r="J35" s="267"/>
      <c r="K35" s="267"/>
      <c r="L35" s="267"/>
      <c r="M35" s="267"/>
      <c r="N35" s="268"/>
    </row>
    <row r="36" spans="1:14" ht="13.5" customHeight="1">
      <c r="A36" s="9"/>
      <c r="B36" s="9"/>
      <c r="C36" s="9"/>
      <c r="D36" s="9"/>
      <c r="E36" s="9"/>
      <c r="F36" s="9"/>
      <c r="G36" s="9"/>
      <c r="H36" s="9"/>
      <c r="I36" s="9"/>
      <c r="J36" s="9"/>
      <c r="K36" s="9"/>
      <c r="L36" s="9"/>
      <c r="M36" s="9"/>
      <c r="N36" s="9"/>
    </row>
    <row r="37" ht="13.5">
      <c r="N37" s="2" t="s">
        <v>29</v>
      </c>
    </row>
  </sheetData>
  <sheetProtection/>
  <mergeCells count="55">
    <mergeCell ref="E26:N26"/>
    <mergeCell ref="C8:E8"/>
    <mergeCell ref="E23:N23"/>
    <mergeCell ref="E24:N24"/>
    <mergeCell ref="E25:N25"/>
    <mergeCell ref="A23:D23"/>
    <mergeCell ref="E21:N21"/>
    <mergeCell ref="E22:N22"/>
    <mergeCell ref="E10:N10"/>
    <mergeCell ref="A26:D26"/>
    <mergeCell ref="L2:N2"/>
    <mergeCell ref="A14:D14"/>
    <mergeCell ref="E14:N14"/>
    <mergeCell ref="A15:D15"/>
    <mergeCell ref="E15:N15"/>
    <mergeCell ref="B7:N7"/>
    <mergeCell ref="A4:N4"/>
    <mergeCell ref="A5:N5"/>
    <mergeCell ref="A8:B8"/>
    <mergeCell ref="A10:D10"/>
    <mergeCell ref="E35:N35"/>
    <mergeCell ref="E30:N30"/>
    <mergeCell ref="A35:D35"/>
    <mergeCell ref="A31:D31"/>
    <mergeCell ref="A32:D32"/>
    <mergeCell ref="A30:D30"/>
    <mergeCell ref="A34:D34"/>
    <mergeCell ref="E32:N32"/>
    <mergeCell ref="E31:N31"/>
    <mergeCell ref="A12:N12"/>
    <mergeCell ref="E17:N17"/>
    <mergeCell ref="A13:D13"/>
    <mergeCell ref="E19:N19"/>
    <mergeCell ref="E16:N16"/>
    <mergeCell ref="E13:N13"/>
    <mergeCell ref="A16:D16"/>
    <mergeCell ref="A18:D18"/>
    <mergeCell ref="E18:N18"/>
    <mergeCell ref="A19:D19"/>
    <mergeCell ref="A24:D24"/>
    <mergeCell ref="A25:D25"/>
    <mergeCell ref="E20:N20"/>
    <mergeCell ref="A22:D22"/>
    <mergeCell ref="A21:D21"/>
    <mergeCell ref="A20:D20"/>
    <mergeCell ref="A17:D17"/>
    <mergeCell ref="A33:D33"/>
    <mergeCell ref="E34:N34"/>
    <mergeCell ref="E33:N33"/>
    <mergeCell ref="A29:D29"/>
    <mergeCell ref="E27:N27"/>
    <mergeCell ref="E28:N28"/>
    <mergeCell ref="E29:N29"/>
    <mergeCell ref="A28:D28"/>
    <mergeCell ref="A27:D27"/>
  </mergeCell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8.xml><?xml version="1.0" encoding="utf-8"?>
<worksheet xmlns="http://schemas.openxmlformats.org/spreadsheetml/2006/main" xmlns:r="http://schemas.openxmlformats.org/officeDocument/2006/relationships">
  <sheetPr>
    <pageSetUpPr fitToPage="1"/>
  </sheetPr>
  <dimension ref="A1:N37"/>
  <sheetViews>
    <sheetView zoomScalePageLayoutView="0" workbookViewId="0" topLeftCell="A1">
      <selection activeCell="A1" sqref="A1"/>
    </sheetView>
  </sheetViews>
  <sheetFormatPr defaultColWidth="9.00390625" defaultRowHeight="13.5"/>
  <cols>
    <col min="1" max="30" width="7.50390625" style="1" customWidth="1"/>
    <col min="31" max="16384" width="9.00390625" style="1" customWidth="1"/>
  </cols>
  <sheetData>
    <row r="1" ht="18" customHeight="1">
      <c r="N1" s="2" t="s">
        <v>31</v>
      </c>
    </row>
    <row r="2" spans="12:14" ht="18" customHeight="1">
      <c r="L2" s="249" t="str">
        <f>'入力シート'!E6</f>
        <v>平成○○年○○月○○日</v>
      </c>
      <c r="M2" s="249"/>
      <c r="N2" s="249"/>
    </row>
    <row r="3" ht="54" customHeight="1"/>
    <row r="4" spans="1:14" ht="18" customHeight="1">
      <c r="A4" s="252" t="s">
        <v>2</v>
      </c>
      <c r="B4" s="252"/>
      <c r="C4" s="252"/>
      <c r="D4" s="252"/>
      <c r="E4" s="252"/>
      <c r="F4" s="252"/>
      <c r="G4" s="252"/>
      <c r="H4" s="252"/>
      <c r="I4" s="252"/>
      <c r="J4" s="252"/>
      <c r="K4" s="252"/>
      <c r="L4" s="252"/>
      <c r="M4" s="252"/>
      <c r="N4" s="252"/>
    </row>
    <row r="5" spans="1:14" ht="18" customHeight="1">
      <c r="A5" s="252" t="s">
        <v>30</v>
      </c>
      <c r="B5" s="252"/>
      <c r="C5" s="252"/>
      <c r="D5" s="252"/>
      <c r="E5" s="252"/>
      <c r="F5" s="252"/>
      <c r="G5" s="252"/>
      <c r="H5" s="252"/>
      <c r="I5" s="252"/>
      <c r="J5" s="252"/>
      <c r="K5" s="252"/>
      <c r="L5" s="252"/>
      <c r="M5" s="252"/>
      <c r="N5" s="252"/>
    </row>
    <row r="7" spans="1:14" ht="27" customHeight="1">
      <c r="A7" s="10" t="s">
        <v>4</v>
      </c>
      <c r="B7" s="250" t="str">
        <f>'入力シート'!E19</f>
        <v>栄処理区長沼・小菅ケ谷線送泥管整備工事</v>
      </c>
      <c r="C7" s="250"/>
      <c r="D7" s="250"/>
      <c r="E7" s="250"/>
      <c r="F7" s="250"/>
      <c r="G7" s="250"/>
      <c r="H7" s="250"/>
      <c r="I7" s="250"/>
      <c r="J7" s="250"/>
      <c r="K7" s="250"/>
      <c r="L7" s="250"/>
      <c r="M7" s="250"/>
      <c r="N7" s="250"/>
    </row>
    <row r="8" spans="1:14" ht="27" customHeight="1">
      <c r="A8" s="241" t="s">
        <v>38</v>
      </c>
      <c r="B8" s="254"/>
      <c r="C8" s="253">
        <f>'入力シート'!E8</f>
        <v>12345</v>
      </c>
      <c r="D8" s="253"/>
      <c r="E8" s="253"/>
      <c r="F8" s="123"/>
      <c r="G8" s="123"/>
      <c r="H8" s="123"/>
      <c r="I8" s="123"/>
      <c r="J8" s="123"/>
      <c r="K8" s="123"/>
      <c r="L8" s="123"/>
      <c r="M8" s="123"/>
      <c r="N8" s="123"/>
    </row>
    <row r="9" ht="14.25" thickBot="1"/>
    <row r="10" spans="1:14" ht="54" customHeight="1" thickBot="1">
      <c r="A10" s="270" t="s">
        <v>71</v>
      </c>
      <c r="B10" s="271"/>
      <c r="C10" s="271"/>
      <c r="D10" s="271"/>
      <c r="E10" s="272" t="str">
        <f>IF('入力シート'!C33="適用",'入力シート'!E33,"今回工事ではこの項目を適用しません。")</f>
        <v>狭隘なスペースでの配管、コンクリート圧送打設、型枠の作業における配慮について</v>
      </c>
      <c r="F10" s="273"/>
      <c r="G10" s="273"/>
      <c r="H10" s="273"/>
      <c r="I10" s="273"/>
      <c r="J10" s="273"/>
      <c r="K10" s="273"/>
      <c r="L10" s="273"/>
      <c r="M10" s="273"/>
      <c r="N10" s="274"/>
    </row>
    <row r="11" ht="14.25" thickBot="1"/>
    <row r="12" spans="1:14" ht="27" customHeight="1">
      <c r="A12" s="262" t="s">
        <v>73</v>
      </c>
      <c r="B12" s="234"/>
      <c r="C12" s="234"/>
      <c r="D12" s="234"/>
      <c r="E12" s="234"/>
      <c r="F12" s="234"/>
      <c r="G12" s="234"/>
      <c r="H12" s="234"/>
      <c r="I12" s="234"/>
      <c r="J12" s="234"/>
      <c r="K12" s="234"/>
      <c r="L12" s="234"/>
      <c r="M12" s="234"/>
      <c r="N12" s="263"/>
    </row>
    <row r="13" spans="1:14" ht="27" customHeight="1">
      <c r="A13" s="264"/>
      <c r="B13" s="265"/>
      <c r="C13" s="265"/>
      <c r="D13" s="265"/>
      <c r="E13" s="265"/>
      <c r="F13" s="265"/>
      <c r="G13" s="265"/>
      <c r="H13" s="265"/>
      <c r="I13" s="265"/>
      <c r="J13" s="265"/>
      <c r="K13" s="265"/>
      <c r="L13" s="265"/>
      <c r="M13" s="265"/>
      <c r="N13" s="266"/>
    </row>
    <row r="14" spans="1:14" ht="27" customHeight="1">
      <c r="A14" s="259"/>
      <c r="B14" s="260"/>
      <c r="C14" s="260"/>
      <c r="D14" s="260"/>
      <c r="E14" s="260"/>
      <c r="F14" s="260"/>
      <c r="G14" s="260"/>
      <c r="H14" s="260"/>
      <c r="I14" s="260"/>
      <c r="J14" s="260"/>
      <c r="K14" s="260"/>
      <c r="L14" s="260"/>
      <c r="M14" s="260"/>
      <c r="N14" s="261"/>
    </row>
    <row r="15" spans="1:14" ht="27" customHeight="1">
      <c r="A15" s="259"/>
      <c r="B15" s="260"/>
      <c r="C15" s="260"/>
      <c r="D15" s="260"/>
      <c r="E15" s="260"/>
      <c r="F15" s="260"/>
      <c r="G15" s="260"/>
      <c r="H15" s="260"/>
      <c r="I15" s="260"/>
      <c r="J15" s="260"/>
      <c r="K15" s="260"/>
      <c r="L15" s="260"/>
      <c r="M15" s="260"/>
      <c r="N15" s="261"/>
    </row>
    <row r="16" spans="1:14" ht="27" customHeight="1">
      <c r="A16" s="259"/>
      <c r="B16" s="260"/>
      <c r="C16" s="260"/>
      <c r="D16" s="260"/>
      <c r="E16" s="260"/>
      <c r="F16" s="260"/>
      <c r="G16" s="260"/>
      <c r="H16" s="260"/>
      <c r="I16" s="260"/>
      <c r="J16" s="260"/>
      <c r="K16" s="260"/>
      <c r="L16" s="260"/>
      <c r="M16" s="260"/>
      <c r="N16" s="261"/>
    </row>
    <row r="17" spans="1:14" ht="27" customHeight="1">
      <c r="A17" s="259"/>
      <c r="B17" s="260"/>
      <c r="C17" s="260"/>
      <c r="D17" s="260"/>
      <c r="E17" s="260"/>
      <c r="F17" s="260"/>
      <c r="G17" s="260"/>
      <c r="H17" s="260"/>
      <c r="I17" s="260"/>
      <c r="J17" s="260"/>
      <c r="K17" s="260"/>
      <c r="L17" s="260"/>
      <c r="M17" s="260"/>
      <c r="N17" s="261"/>
    </row>
    <row r="18" spans="1:14" ht="27" customHeight="1">
      <c r="A18" s="259"/>
      <c r="B18" s="260"/>
      <c r="C18" s="260"/>
      <c r="D18" s="260"/>
      <c r="E18" s="260"/>
      <c r="F18" s="260"/>
      <c r="G18" s="260"/>
      <c r="H18" s="260"/>
      <c r="I18" s="260"/>
      <c r="J18" s="260"/>
      <c r="K18" s="260"/>
      <c r="L18" s="260"/>
      <c r="M18" s="260"/>
      <c r="N18" s="261"/>
    </row>
    <row r="19" spans="1:14" ht="27" customHeight="1">
      <c r="A19" s="259"/>
      <c r="B19" s="260"/>
      <c r="C19" s="260"/>
      <c r="D19" s="260"/>
      <c r="E19" s="260"/>
      <c r="F19" s="260"/>
      <c r="G19" s="260"/>
      <c r="H19" s="260"/>
      <c r="I19" s="260"/>
      <c r="J19" s="260"/>
      <c r="K19" s="260"/>
      <c r="L19" s="260"/>
      <c r="M19" s="260"/>
      <c r="N19" s="261"/>
    </row>
    <row r="20" spans="1:14" ht="27" customHeight="1">
      <c r="A20" s="259"/>
      <c r="B20" s="260"/>
      <c r="C20" s="260"/>
      <c r="D20" s="260"/>
      <c r="E20" s="260"/>
      <c r="F20" s="260"/>
      <c r="G20" s="260"/>
      <c r="H20" s="260"/>
      <c r="I20" s="260"/>
      <c r="J20" s="260"/>
      <c r="K20" s="260"/>
      <c r="L20" s="260"/>
      <c r="M20" s="260"/>
      <c r="N20" s="261"/>
    </row>
    <row r="21" spans="1:14" ht="27" customHeight="1">
      <c r="A21" s="259"/>
      <c r="B21" s="260"/>
      <c r="C21" s="260"/>
      <c r="D21" s="260"/>
      <c r="E21" s="260"/>
      <c r="F21" s="260"/>
      <c r="G21" s="260"/>
      <c r="H21" s="260"/>
      <c r="I21" s="260"/>
      <c r="J21" s="260"/>
      <c r="K21" s="260"/>
      <c r="L21" s="260"/>
      <c r="M21" s="260"/>
      <c r="N21" s="261"/>
    </row>
    <row r="22" spans="1:14" ht="27" customHeight="1">
      <c r="A22" s="259"/>
      <c r="B22" s="260"/>
      <c r="C22" s="260"/>
      <c r="D22" s="260"/>
      <c r="E22" s="260"/>
      <c r="F22" s="260"/>
      <c r="G22" s="260"/>
      <c r="H22" s="260"/>
      <c r="I22" s="260"/>
      <c r="J22" s="260"/>
      <c r="K22" s="260"/>
      <c r="L22" s="260"/>
      <c r="M22" s="260"/>
      <c r="N22" s="261"/>
    </row>
    <row r="23" spans="1:14" ht="27" customHeight="1">
      <c r="A23" s="259"/>
      <c r="B23" s="260"/>
      <c r="C23" s="260"/>
      <c r="D23" s="260"/>
      <c r="E23" s="260"/>
      <c r="F23" s="260"/>
      <c r="G23" s="260"/>
      <c r="H23" s="260"/>
      <c r="I23" s="260"/>
      <c r="J23" s="260"/>
      <c r="K23" s="260"/>
      <c r="L23" s="260"/>
      <c r="M23" s="260"/>
      <c r="N23" s="261"/>
    </row>
    <row r="24" spans="1:14" ht="27" customHeight="1">
      <c r="A24" s="259"/>
      <c r="B24" s="260"/>
      <c r="C24" s="260"/>
      <c r="D24" s="260"/>
      <c r="E24" s="260"/>
      <c r="F24" s="260"/>
      <c r="G24" s="260"/>
      <c r="H24" s="260"/>
      <c r="I24" s="260"/>
      <c r="J24" s="260"/>
      <c r="K24" s="260"/>
      <c r="L24" s="260"/>
      <c r="M24" s="260"/>
      <c r="N24" s="261"/>
    </row>
    <row r="25" spans="1:14" ht="27" customHeight="1">
      <c r="A25" s="259"/>
      <c r="B25" s="260"/>
      <c r="C25" s="260"/>
      <c r="D25" s="260"/>
      <c r="E25" s="260"/>
      <c r="F25" s="260"/>
      <c r="G25" s="260"/>
      <c r="H25" s="260"/>
      <c r="I25" s="260"/>
      <c r="J25" s="260"/>
      <c r="K25" s="260"/>
      <c r="L25" s="260"/>
      <c r="M25" s="260"/>
      <c r="N25" s="261"/>
    </row>
    <row r="26" spans="1:14" ht="27" customHeight="1">
      <c r="A26" s="259"/>
      <c r="B26" s="260"/>
      <c r="C26" s="260"/>
      <c r="D26" s="260"/>
      <c r="E26" s="260"/>
      <c r="F26" s="260"/>
      <c r="G26" s="260"/>
      <c r="H26" s="260"/>
      <c r="I26" s="260"/>
      <c r="J26" s="260"/>
      <c r="K26" s="260"/>
      <c r="L26" s="260"/>
      <c r="M26" s="260"/>
      <c r="N26" s="261"/>
    </row>
    <row r="27" spans="1:14" ht="27" customHeight="1">
      <c r="A27" s="259"/>
      <c r="B27" s="260"/>
      <c r="C27" s="260"/>
      <c r="D27" s="260"/>
      <c r="E27" s="260"/>
      <c r="F27" s="260"/>
      <c r="G27" s="260"/>
      <c r="H27" s="260"/>
      <c r="I27" s="260"/>
      <c r="J27" s="260"/>
      <c r="K27" s="260"/>
      <c r="L27" s="260"/>
      <c r="M27" s="260"/>
      <c r="N27" s="261"/>
    </row>
    <row r="28" spans="1:14" ht="27" customHeight="1">
      <c r="A28" s="259"/>
      <c r="B28" s="260"/>
      <c r="C28" s="260"/>
      <c r="D28" s="260"/>
      <c r="E28" s="260"/>
      <c r="F28" s="260"/>
      <c r="G28" s="260"/>
      <c r="H28" s="260"/>
      <c r="I28" s="260"/>
      <c r="J28" s="260"/>
      <c r="K28" s="260"/>
      <c r="L28" s="260"/>
      <c r="M28" s="260"/>
      <c r="N28" s="261"/>
    </row>
    <row r="29" spans="1:14" ht="27" customHeight="1">
      <c r="A29" s="259"/>
      <c r="B29" s="260"/>
      <c r="C29" s="260"/>
      <c r="D29" s="260"/>
      <c r="E29" s="260"/>
      <c r="F29" s="260"/>
      <c r="G29" s="260"/>
      <c r="H29" s="260"/>
      <c r="I29" s="260"/>
      <c r="J29" s="260"/>
      <c r="K29" s="260"/>
      <c r="L29" s="260"/>
      <c r="M29" s="260"/>
      <c r="N29" s="261"/>
    </row>
    <row r="30" spans="1:14" ht="27" customHeight="1">
      <c r="A30" s="259"/>
      <c r="B30" s="260"/>
      <c r="C30" s="260"/>
      <c r="D30" s="260"/>
      <c r="E30" s="260"/>
      <c r="F30" s="260"/>
      <c r="G30" s="260"/>
      <c r="H30" s="260"/>
      <c r="I30" s="260"/>
      <c r="J30" s="260"/>
      <c r="K30" s="260"/>
      <c r="L30" s="260"/>
      <c r="M30" s="260"/>
      <c r="N30" s="261"/>
    </row>
    <row r="31" spans="1:14" ht="27" customHeight="1">
      <c r="A31" s="259"/>
      <c r="B31" s="260"/>
      <c r="C31" s="260"/>
      <c r="D31" s="260"/>
      <c r="E31" s="260"/>
      <c r="F31" s="260"/>
      <c r="G31" s="260"/>
      <c r="H31" s="260"/>
      <c r="I31" s="260"/>
      <c r="J31" s="260"/>
      <c r="K31" s="260"/>
      <c r="L31" s="260"/>
      <c r="M31" s="260"/>
      <c r="N31" s="261"/>
    </row>
    <row r="32" spans="1:14" ht="27" customHeight="1">
      <c r="A32" s="259"/>
      <c r="B32" s="260"/>
      <c r="C32" s="260"/>
      <c r="D32" s="260"/>
      <c r="E32" s="260"/>
      <c r="F32" s="260"/>
      <c r="G32" s="260"/>
      <c r="H32" s="260"/>
      <c r="I32" s="260"/>
      <c r="J32" s="260"/>
      <c r="K32" s="260"/>
      <c r="L32" s="260"/>
      <c r="M32" s="260"/>
      <c r="N32" s="261"/>
    </row>
    <row r="33" spans="1:14" ht="27" customHeight="1">
      <c r="A33" s="259"/>
      <c r="B33" s="260"/>
      <c r="C33" s="260"/>
      <c r="D33" s="260"/>
      <c r="E33" s="260"/>
      <c r="F33" s="260"/>
      <c r="G33" s="260"/>
      <c r="H33" s="260"/>
      <c r="I33" s="260"/>
      <c r="J33" s="260"/>
      <c r="K33" s="260"/>
      <c r="L33" s="260"/>
      <c r="M33" s="260"/>
      <c r="N33" s="261"/>
    </row>
    <row r="34" spans="1:14" ht="27" customHeight="1">
      <c r="A34" s="259"/>
      <c r="B34" s="260"/>
      <c r="C34" s="260"/>
      <c r="D34" s="260"/>
      <c r="E34" s="260"/>
      <c r="F34" s="260"/>
      <c r="G34" s="260"/>
      <c r="H34" s="260"/>
      <c r="I34" s="260"/>
      <c r="J34" s="260"/>
      <c r="K34" s="260"/>
      <c r="L34" s="260"/>
      <c r="M34" s="260"/>
      <c r="N34" s="261"/>
    </row>
    <row r="35" spans="1:14" ht="27" customHeight="1" thickBot="1">
      <c r="A35" s="269"/>
      <c r="B35" s="267"/>
      <c r="C35" s="267"/>
      <c r="D35" s="267"/>
      <c r="E35" s="267"/>
      <c r="F35" s="267"/>
      <c r="G35" s="267"/>
      <c r="H35" s="267"/>
      <c r="I35" s="267"/>
      <c r="J35" s="267"/>
      <c r="K35" s="267"/>
      <c r="L35" s="267"/>
      <c r="M35" s="267"/>
      <c r="N35" s="268"/>
    </row>
    <row r="36" spans="1:14" ht="13.5" customHeight="1">
      <c r="A36" s="9"/>
      <c r="B36" s="9"/>
      <c r="C36" s="9"/>
      <c r="D36" s="9"/>
      <c r="E36" s="9"/>
      <c r="F36" s="9"/>
      <c r="G36" s="9"/>
      <c r="H36" s="9"/>
      <c r="I36" s="9"/>
      <c r="J36" s="9"/>
      <c r="K36" s="9"/>
      <c r="L36" s="9"/>
      <c r="M36" s="9"/>
      <c r="N36" s="9"/>
    </row>
    <row r="37" ht="13.5">
      <c r="N37" s="2" t="s">
        <v>29</v>
      </c>
    </row>
  </sheetData>
  <sheetProtection/>
  <mergeCells count="55">
    <mergeCell ref="A26:D26"/>
    <mergeCell ref="A24:D24"/>
    <mergeCell ref="A25:D25"/>
    <mergeCell ref="A12:N12"/>
    <mergeCell ref="A17:D17"/>
    <mergeCell ref="E13:N13"/>
    <mergeCell ref="E16:N16"/>
    <mergeCell ref="A23:D23"/>
    <mergeCell ref="E18:N18"/>
    <mergeCell ref="A19:D19"/>
    <mergeCell ref="A16:D16"/>
    <mergeCell ref="E19:N19"/>
    <mergeCell ref="A22:D22"/>
    <mergeCell ref="E22:N22"/>
    <mergeCell ref="E20:N20"/>
    <mergeCell ref="E21:N21"/>
    <mergeCell ref="E29:N29"/>
    <mergeCell ref="E24:N24"/>
    <mergeCell ref="E25:N25"/>
    <mergeCell ref="E35:N35"/>
    <mergeCell ref="E27:N27"/>
    <mergeCell ref="E31:N31"/>
    <mergeCell ref="E34:N34"/>
    <mergeCell ref="E33:N33"/>
    <mergeCell ref="E32:N32"/>
    <mergeCell ref="E30:N30"/>
    <mergeCell ref="A35:D35"/>
    <mergeCell ref="A27:D27"/>
    <mergeCell ref="A30:D30"/>
    <mergeCell ref="A31:D31"/>
    <mergeCell ref="A33:D33"/>
    <mergeCell ref="A34:D34"/>
    <mergeCell ref="A29:D29"/>
    <mergeCell ref="A32:D32"/>
    <mergeCell ref="A28:D28"/>
    <mergeCell ref="E28:N28"/>
    <mergeCell ref="A8:B8"/>
    <mergeCell ref="C8:E8"/>
    <mergeCell ref="A20:D20"/>
    <mergeCell ref="E26:N26"/>
    <mergeCell ref="E23:N23"/>
    <mergeCell ref="A18:D18"/>
    <mergeCell ref="A21:D21"/>
    <mergeCell ref="E17:N17"/>
    <mergeCell ref="A13:D13"/>
    <mergeCell ref="L2:N2"/>
    <mergeCell ref="A14:D14"/>
    <mergeCell ref="E14:N14"/>
    <mergeCell ref="A15:D15"/>
    <mergeCell ref="E15:N15"/>
    <mergeCell ref="B7:N7"/>
    <mergeCell ref="A4:N4"/>
    <mergeCell ref="A5:N5"/>
    <mergeCell ref="A10:D10"/>
    <mergeCell ref="E10:N10"/>
  </mergeCell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9.xml><?xml version="1.0" encoding="utf-8"?>
<worksheet xmlns="http://schemas.openxmlformats.org/spreadsheetml/2006/main" xmlns:r="http://schemas.openxmlformats.org/officeDocument/2006/relationships">
  <sheetPr>
    <pageSetUpPr fitToPage="1"/>
  </sheetPr>
  <dimension ref="A1:N37"/>
  <sheetViews>
    <sheetView zoomScalePageLayoutView="0" workbookViewId="0" topLeftCell="A1">
      <selection activeCell="A1" sqref="A1"/>
    </sheetView>
  </sheetViews>
  <sheetFormatPr defaultColWidth="9.00390625" defaultRowHeight="13.5"/>
  <cols>
    <col min="1" max="30" width="7.50390625" style="1" customWidth="1"/>
    <col min="31" max="16384" width="9.00390625" style="1" customWidth="1"/>
  </cols>
  <sheetData>
    <row r="1" ht="18" customHeight="1">
      <c r="N1" s="2" t="s">
        <v>32</v>
      </c>
    </row>
    <row r="2" spans="12:14" ht="18" customHeight="1">
      <c r="L2" s="249" t="str">
        <f>'入力シート'!E6</f>
        <v>平成○○年○○月○○日</v>
      </c>
      <c r="M2" s="249"/>
      <c r="N2" s="249"/>
    </row>
    <row r="3" ht="54" customHeight="1"/>
    <row r="4" spans="1:14" ht="18" customHeight="1">
      <c r="A4" s="252" t="s">
        <v>2</v>
      </c>
      <c r="B4" s="252"/>
      <c r="C4" s="252"/>
      <c r="D4" s="252"/>
      <c r="E4" s="252"/>
      <c r="F4" s="252"/>
      <c r="G4" s="252"/>
      <c r="H4" s="252"/>
      <c r="I4" s="252"/>
      <c r="J4" s="252"/>
      <c r="K4" s="252"/>
      <c r="L4" s="252"/>
      <c r="M4" s="252"/>
      <c r="N4" s="252"/>
    </row>
    <row r="5" spans="1:14" ht="18" customHeight="1">
      <c r="A5" s="252" t="s">
        <v>33</v>
      </c>
      <c r="B5" s="252"/>
      <c r="C5" s="252"/>
      <c r="D5" s="252"/>
      <c r="E5" s="252"/>
      <c r="F5" s="252"/>
      <c r="G5" s="252"/>
      <c r="H5" s="252"/>
      <c r="I5" s="252"/>
      <c r="J5" s="252"/>
      <c r="K5" s="252"/>
      <c r="L5" s="252"/>
      <c r="M5" s="252"/>
      <c r="N5" s="252"/>
    </row>
    <row r="7" spans="1:14" ht="27" customHeight="1">
      <c r="A7" s="10" t="s">
        <v>4</v>
      </c>
      <c r="B7" s="250" t="str">
        <f>'入力シート'!E19</f>
        <v>栄処理区長沼・小菅ケ谷線送泥管整備工事</v>
      </c>
      <c r="C7" s="250"/>
      <c r="D7" s="250"/>
      <c r="E7" s="250"/>
      <c r="F7" s="250"/>
      <c r="G7" s="250"/>
      <c r="H7" s="250"/>
      <c r="I7" s="250"/>
      <c r="J7" s="250"/>
      <c r="K7" s="250"/>
      <c r="L7" s="250"/>
      <c r="M7" s="250"/>
      <c r="N7" s="250"/>
    </row>
    <row r="8" spans="1:14" ht="27" customHeight="1">
      <c r="A8" s="241" t="s">
        <v>38</v>
      </c>
      <c r="B8" s="254"/>
      <c r="C8" s="253">
        <f>'入力シート'!E8</f>
        <v>12345</v>
      </c>
      <c r="D8" s="253"/>
      <c r="E8" s="253"/>
      <c r="F8" s="123"/>
      <c r="G8" s="123"/>
      <c r="H8" s="123"/>
      <c r="I8" s="123"/>
      <c r="J8" s="123"/>
      <c r="K8" s="123"/>
      <c r="L8" s="123"/>
      <c r="M8" s="123"/>
      <c r="N8" s="123"/>
    </row>
    <row r="9" ht="14.25" thickBot="1"/>
    <row r="10" spans="1:14" ht="54" customHeight="1" thickBot="1">
      <c r="A10" s="270" t="s">
        <v>71</v>
      </c>
      <c r="B10" s="271"/>
      <c r="C10" s="271"/>
      <c r="D10" s="271"/>
      <c r="E10" s="272" t="str">
        <f>IF('入力シート'!C34="適用",'入力シート'!E34,"今回工事ではこの項目を適用しません。")</f>
        <v>今回工事ではこの項目を適用しません。</v>
      </c>
      <c r="F10" s="273"/>
      <c r="G10" s="273"/>
      <c r="H10" s="273"/>
      <c r="I10" s="273"/>
      <c r="J10" s="273"/>
      <c r="K10" s="273"/>
      <c r="L10" s="273"/>
      <c r="M10" s="273"/>
      <c r="N10" s="274"/>
    </row>
    <row r="11" ht="14.25" thickBot="1"/>
    <row r="12" spans="1:14" ht="27" customHeight="1">
      <c r="A12" s="262" t="s">
        <v>74</v>
      </c>
      <c r="B12" s="234"/>
      <c r="C12" s="234"/>
      <c r="D12" s="234"/>
      <c r="E12" s="234"/>
      <c r="F12" s="234"/>
      <c r="G12" s="234"/>
      <c r="H12" s="234"/>
      <c r="I12" s="234"/>
      <c r="J12" s="234"/>
      <c r="K12" s="234"/>
      <c r="L12" s="234"/>
      <c r="M12" s="234"/>
      <c r="N12" s="263"/>
    </row>
    <row r="13" spans="1:14" ht="27" customHeight="1">
      <c r="A13" s="264"/>
      <c r="B13" s="265"/>
      <c r="C13" s="265"/>
      <c r="D13" s="265"/>
      <c r="E13" s="265"/>
      <c r="F13" s="265"/>
      <c r="G13" s="265"/>
      <c r="H13" s="265"/>
      <c r="I13" s="265"/>
      <c r="J13" s="265"/>
      <c r="K13" s="265"/>
      <c r="L13" s="265"/>
      <c r="M13" s="265"/>
      <c r="N13" s="266"/>
    </row>
    <row r="14" spans="1:14" ht="27" customHeight="1">
      <c r="A14" s="259"/>
      <c r="B14" s="260"/>
      <c r="C14" s="260"/>
      <c r="D14" s="260"/>
      <c r="E14" s="260"/>
      <c r="F14" s="260"/>
      <c r="G14" s="260"/>
      <c r="H14" s="260"/>
      <c r="I14" s="260"/>
      <c r="J14" s="260"/>
      <c r="K14" s="260"/>
      <c r="L14" s="260"/>
      <c r="M14" s="260"/>
      <c r="N14" s="261"/>
    </row>
    <row r="15" spans="1:14" ht="27" customHeight="1">
      <c r="A15" s="259"/>
      <c r="B15" s="260"/>
      <c r="C15" s="260"/>
      <c r="D15" s="260"/>
      <c r="E15" s="260"/>
      <c r="F15" s="260"/>
      <c r="G15" s="260"/>
      <c r="H15" s="260"/>
      <c r="I15" s="260"/>
      <c r="J15" s="260"/>
      <c r="K15" s="260"/>
      <c r="L15" s="260"/>
      <c r="M15" s="260"/>
      <c r="N15" s="261"/>
    </row>
    <row r="16" spans="1:14" ht="27" customHeight="1">
      <c r="A16" s="259"/>
      <c r="B16" s="260"/>
      <c r="C16" s="260"/>
      <c r="D16" s="260"/>
      <c r="E16" s="260"/>
      <c r="F16" s="260"/>
      <c r="G16" s="260"/>
      <c r="H16" s="260"/>
      <c r="I16" s="260"/>
      <c r="J16" s="260"/>
      <c r="K16" s="260"/>
      <c r="L16" s="260"/>
      <c r="M16" s="260"/>
      <c r="N16" s="261"/>
    </row>
    <row r="17" spans="1:14" ht="27" customHeight="1">
      <c r="A17" s="259"/>
      <c r="B17" s="260"/>
      <c r="C17" s="260"/>
      <c r="D17" s="260"/>
      <c r="E17" s="260"/>
      <c r="F17" s="260"/>
      <c r="G17" s="260"/>
      <c r="H17" s="260"/>
      <c r="I17" s="260"/>
      <c r="J17" s="260"/>
      <c r="K17" s="260"/>
      <c r="L17" s="260"/>
      <c r="M17" s="260"/>
      <c r="N17" s="261"/>
    </row>
    <row r="18" spans="1:14" ht="27" customHeight="1">
      <c r="A18" s="259"/>
      <c r="B18" s="260"/>
      <c r="C18" s="260"/>
      <c r="D18" s="260"/>
      <c r="E18" s="260"/>
      <c r="F18" s="260"/>
      <c r="G18" s="260"/>
      <c r="H18" s="260"/>
      <c r="I18" s="260"/>
      <c r="J18" s="260"/>
      <c r="K18" s="260"/>
      <c r="L18" s="260"/>
      <c r="M18" s="260"/>
      <c r="N18" s="261"/>
    </row>
    <row r="19" spans="1:14" ht="27" customHeight="1">
      <c r="A19" s="259"/>
      <c r="B19" s="260"/>
      <c r="C19" s="260"/>
      <c r="D19" s="260"/>
      <c r="E19" s="260"/>
      <c r="F19" s="260"/>
      <c r="G19" s="260"/>
      <c r="H19" s="260"/>
      <c r="I19" s="260"/>
      <c r="J19" s="260"/>
      <c r="K19" s="260"/>
      <c r="L19" s="260"/>
      <c r="M19" s="260"/>
      <c r="N19" s="261"/>
    </row>
    <row r="20" spans="1:14" ht="27" customHeight="1">
      <c r="A20" s="259"/>
      <c r="B20" s="260"/>
      <c r="C20" s="260"/>
      <c r="D20" s="260"/>
      <c r="E20" s="260"/>
      <c r="F20" s="260"/>
      <c r="G20" s="260"/>
      <c r="H20" s="260"/>
      <c r="I20" s="260"/>
      <c r="J20" s="260"/>
      <c r="K20" s="260"/>
      <c r="L20" s="260"/>
      <c r="M20" s="260"/>
      <c r="N20" s="261"/>
    </row>
    <row r="21" spans="1:14" ht="27" customHeight="1">
      <c r="A21" s="259"/>
      <c r="B21" s="260"/>
      <c r="C21" s="260"/>
      <c r="D21" s="260"/>
      <c r="E21" s="260"/>
      <c r="F21" s="260"/>
      <c r="G21" s="260"/>
      <c r="H21" s="260"/>
      <c r="I21" s="260"/>
      <c r="J21" s="260"/>
      <c r="K21" s="260"/>
      <c r="L21" s="260"/>
      <c r="M21" s="260"/>
      <c r="N21" s="261"/>
    </row>
    <row r="22" spans="1:14" ht="27" customHeight="1">
      <c r="A22" s="259"/>
      <c r="B22" s="260"/>
      <c r="C22" s="260"/>
      <c r="D22" s="260"/>
      <c r="E22" s="260"/>
      <c r="F22" s="260"/>
      <c r="G22" s="260"/>
      <c r="H22" s="260"/>
      <c r="I22" s="260"/>
      <c r="J22" s="260"/>
      <c r="K22" s="260"/>
      <c r="L22" s="260"/>
      <c r="M22" s="260"/>
      <c r="N22" s="261"/>
    </row>
    <row r="23" spans="1:14" ht="27" customHeight="1">
      <c r="A23" s="259"/>
      <c r="B23" s="260"/>
      <c r="C23" s="260"/>
      <c r="D23" s="260"/>
      <c r="E23" s="260"/>
      <c r="F23" s="260"/>
      <c r="G23" s="260"/>
      <c r="H23" s="260"/>
      <c r="I23" s="260"/>
      <c r="J23" s="260"/>
      <c r="K23" s="260"/>
      <c r="L23" s="260"/>
      <c r="M23" s="260"/>
      <c r="N23" s="261"/>
    </row>
    <row r="24" spans="1:14" ht="27" customHeight="1">
      <c r="A24" s="259"/>
      <c r="B24" s="260"/>
      <c r="C24" s="260"/>
      <c r="D24" s="260"/>
      <c r="E24" s="260"/>
      <c r="F24" s="260"/>
      <c r="G24" s="260"/>
      <c r="H24" s="260"/>
      <c r="I24" s="260"/>
      <c r="J24" s="260"/>
      <c r="K24" s="260"/>
      <c r="L24" s="260"/>
      <c r="M24" s="260"/>
      <c r="N24" s="261"/>
    </row>
    <row r="25" spans="1:14" ht="27" customHeight="1">
      <c r="A25" s="259"/>
      <c r="B25" s="260"/>
      <c r="C25" s="260"/>
      <c r="D25" s="260"/>
      <c r="E25" s="260"/>
      <c r="F25" s="260"/>
      <c r="G25" s="260"/>
      <c r="H25" s="260"/>
      <c r="I25" s="260"/>
      <c r="J25" s="260"/>
      <c r="K25" s="260"/>
      <c r="L25" s="260"/>
      <c r="M25" s="260"/>
      <c r="N25" s="261"/>
    </row>
    <row r="26" spans="1:14" ht="27" customHeight="1">
      <c r="A26" s="259"/>
      <c r="B26" s="260"/>
      <c r="C26" s="260"/>
      <c r="D26" s="260"/>
      <c r="E26" s="260"/>
      <c r="F26" s="260"/>
      <c r="G26" s="260"/>
      <c r="H26" s="260"/>
      <c r="I26" s="260"/>
      <c r="J26" s="260"/>
      <c r="K26" s="260"/>
      <c r="L26" s="260"/>
      <c r="M26" s="260"/>
      <c r="N26" s="261"/>
    </row>
    <row r="27" spans="1:14" ht="27" customHeight="1">
      <c r="A27" s="259"/>
      <c r="B27" s="260"/>
      <c r="C27" s="260"/>
      <c r="D27" s="260"/>
      <c r="E27" s="260"/>
      <c r="F27" s="260"/>
      <c r="G27" s="260"/>
      <c r="H27" s="260"/>
      <c r="I27" s="260"/>
      <c r="J27" s="260"/>
      <c r="K27" s="260"/>
      <c r="L27" s="260"/>
      <c r="M27" s="260"/>
      <c r="N27" s="261"/>
    </row>
    <row r="28" spans="1:14" ht="27" customHeight="1">
      <c r="A28" s="259"/>
      <c r="B28" s="260"/>
      <c r="C28" s="260"/>
      <c r="D28" s="260"/>
      <c r="E28" s="260"/>
      <c r="F28" s="260"/>
      <c r="G28" s="260"/>
      <c r="H28" s="260"/>
      <c r="I28" s="260"/>
      <c r="J28" s="260"/>
      <c r="K28" s="260"/>
      <c r="L28" s="260"/>
      <c r="M28" s="260"/>
      <c r="N28" s="261"/>
    </row>
    <row r="29" spans="1:14" ht="27" customHeight="1">
      <c r="A29" s="259"/>
      <c r="B29" s="260"/>
      <c r="C29" s="260"/>
      <c r="D29" s="260"/>
      <c r="E29" s="260"/>
      <c r="F29" s="260"/>
      <c r="G29" s="260"/>
      <c r="H29" s="260"/>
      <c r="I29" s="260"/>
      <c r="J29" s="260"/>
      <c r="K29" s="260"/>
      <c r="L29" s="260"/>
      <c r="M29" s="260"/>
      <c r="N29" s="261"/>
    </row>
    <row r="30" spans="1:14" ht="27" customHeight="1">
      <c r="A30" s="259"/>
      <c r="B30" s="260"/>
      <c r="C30" s="260"/>
      <c r="D30" s="260"/>
      <c r="E30" s="260"/>
      <c r="F30" s="260"/>
      <c r="G30" s="260"/>
      <c r="H30" s="260"/>
      <c r="I30" s="260"/>
      <c r="J30" s="260"/>
      <c r="K30" s="260"/>
      <c r="L30" s="260"/>
      <c r="M30" s="260"/>
      <c r="N30" s="261"/>
    </row>
    <row r="31" spans="1:14" ht="27" customHeight="1">
      <c r="A31" s="259"/>
      <c r="B31" s="260"/>
      <c r="C31" s="260"/>
      <c r="D31" s="260"/>
      <c r="E31" s="260"/>
      <c r="F31" s="260"/>
      <c r="G31" s="260"/>
      <c r="H31" s="260"/>
      <c r="I31" s="260"/>
      <c r="J31" s="260"/>
      <c r="K31" s="260"/>
      <c r="L31" s="260"/>
      <c r="M31" s="260"/>
      <c r="N31" s="261"/>
    </row>
    <row r="32" spans="1:14" ht="27" customHeight="1">
      <c r="A32" s="259"/>
      <c r="B32" s="260"/>
      <c r="C32" s="260"/>
      <c r="D32" s="260"/>
      <c r="E32" s="260"/>
      <c r="F32" s="260"/>
      <c r="G32" s="260"/>
      <c r="H32" s="260"/>
      <c r="I32" s="260"/>
      <c r="J32" s="260"/>
      <c r="K32" s="260"/>
      <c r="L32" s="260"/>
      <c r="M32" s="260"/>
      <c r="N32" s="261"/>
    </row>
    <row r="33" spans="1:14" ht="27" customHeight="1">
      <c r="A33" s="259"/>
      <c r="B33" s="260"/>
      <c r="C33" s="260"/>
      <c r="D33" s="260"/>
      <c r="E33" s="260"/>
      <c r="F33" s="260"/>
      <c r="G33" s="260"/>
      <c r="H33" s="260"/>
      <c r="I33" s="260"/>
      <c r="J33" s="260"/>
      <c r="K33" s="260"/>
      <c r="L33" s="260"/>
      <c r="M33" s="260"/>
      <c r="N33" s="261"/>
    </row>
    <row r="34" spans="1:14" ht="27" customHeight="1">
      <c r="A34" s="259"/>
      <c r="B34" s="260"/>
      <c r="C34" s="260"/>
      <c r="D34" s="260"/>
      <c r="E34" s="260"/>
      <c r="F34" s="260"/>
      <c r="G34" s="260"/>
      <c r="H34" s="260"/>
      <c r="I34" s="260"/>
      <c r="J34" s="260"/>
      <c r="K34" s="260"/>
      <c r="L34" s="260"/>
      <c r="M34" s="260"/>
      <c r="N34" s="261"/>
    </row>
    <row r="35" spans="1:14" ht="27" customHeight="1" thickBot="1">
      <c r="A35" s="269"/>
      <c r="B35" s="267"/>
      <c r="C35" s="267"/>
      <c r="D35" s="267"/>
      <c r="E35" s="267"/>
      <c r="F35" s="267"/>
      <c r="G35" s="267"/>
      <c r="H35" s="267"/>
      <c r="I35" s="267"/>
      <c r="J35" s="267"/>
      <c r="K35" s="267"/>
      <c r="L35" s="267"/>
      <c r="M35" s="267"/>
      <c r="N35" s="268"/>
    </row>
    <row r="36" spans="1:14" ht="13.5" customHeight="1">
      <c r="A36" s="9"/>
      <c r="B36" s="9"/>
      <c r="C36" s="9"/>
      <c r="D36" s="9"/>
      <c r="E36" s="9"/>
      <c r="F36" s="9"/>
      <c r="G36" s="9"/>
      <c r="H36" s="9"/>
      <c r="I36" s="9"/>
      <c r="J36" s="9"/>
      <c r="K36" s="9"/>
      <c r="L36" s="9"/>
      <c r="M36" s="9"/>
      <c r="N36" s="9"/>
    </row>
    <row r="37" ht="13.5">
      <c r="N37" s="2" t="s">
        <v>29</v>
      </c>
    </row>
  </sheetData>
  <sheetProtection/>
  <mergeCells count="55">
    <mergeCell ref="E19:N19"/>
    <mergeCell ref="A25:D25"/>
    <mergeCell ref="E18:N18"/>
    <mergeCell ref="A4:N4"/>
    <mergeCell ref="A5:N5"/>
    <mergeCell ref="A13:D13"/>
    <mergeCell ref="A18:D18"/>
    <mergeCell ref="A12:N12"/>
    <mergeCell ref="B7:N7"/>
    <mergeCell ref="A15:D15"/>
    <mergeCell ref="E35:N35"/>
    <mergeCell ref="E23:N23"/>
    <mergeCell ref="A23:D23"/>
    <mergeCell ref="E21:N21"/>
    <mergeCell ref="L2:N2"/>
    <mergeCell ref="A16:D16"/>
    <mergeCell ref="E16:N16"/>
    <mergeCell ref="A17:D17"/>
    <mergeCell ref="E17:N17"/>
    <mergeCell ref="A8:B8"/>
    <mergeCell ref="C8:E8"/>
    <mergeCell ref="A14:D14"/>
    <mergeCell ref="E13:N13"/>
    <mergeCell ref="E20:N20"/>
    <mergeCell ref="A21:D21"/>
    <mergeCell ref="A22:D22"/>
    <mergeCell ref="A10:D10"/>
    <mergeCell ref="E10:N10"/>
    <mergeCell ref="A20:D20"/>
    <mergeCell ref="E15:N15"/>
    <mergeCell ref="E24:N24"/>
    <mergeCell ref="E22:N22"/>
    <mergeCell ref="A24:D24"/>
    <mergeCell ref="E30:N30"/>
    <mergeCell ref="E31:N31"/>
    <mergeCell ref="E29:N29"/>
    <mergeCell ref="E28:N28"/>
    <mergeCell ref="A26:D26"/>
    <mergeCell ref="E14:N14"/>
    <mergeCell ref="A19:D19"/>
    <mergeCell ref="E34:N34"/>
    <mergeCell ref="E33:N33"/>
    <mergeCell ref="A32:D32"/>
    <mergeCell ref="E32:N32"/>
    <mergeCell ref="E26:N26"/>
    <mergeCell ref="E27:N27"/>
    <mergeCell ref="A27:D27"/>
    <mergeCell ref="E25:N25"/>
    <mergeCell ref="A35:D35"/>
    <mergeCell ref="A28:D28"/>
    <mergeCell ref="A29:D29"/>
    <mergeCell ref="A30:D30"/>
    <mergeCell ref="A31:D31"/>
    <mergeCell ref="A33:D33"/>
    <mergeCell ref="A34:D34"/>
  </mergeCell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PC8</dc:creator>
  <cp:keywords/>
  <dc:description/>
  <cp:lastModifiedBy>unkown</cp:lastModifiedBy>
  <cp:lastPrinted>2013-11-14T23:45:52Z</cp:lastPrinted>
  <dcterms:created xsi:type="dcterms:W3CDTF">2008-03-03T07:57:31Z</dcterms:created>
  <dcterms:modified xsi:type="dcterms:W3CDTF">2013-12-16T05:03:02Z</dcterms:modified>
  <cp:category/>
  <cp:version/>
  <cp:contentType/>
  <cp:contentStatus/>
</cp:coreProperties>
</file>