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10" windowHeight="1155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<sst xmlns="http://schemas.openxmlformats.org/spreadsheetml/2006/main" count="214" uniqueCount="182">
  <si>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</si>
  <si>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</si>
  <si>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</si>
  <si>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</si>
  <si>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</si>
  <si>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</si>
  <si>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</si>
  <si>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</si>
  <si>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</si>
  <si>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</si>
  <si>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</si>
  <si>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</si>
  <si>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</si>
  <si>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</si>
  <si>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</si>
  <si>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</si>
  <si>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</si>
  <si>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</si>
  <si>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</si>
  <si>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</si>
  <si>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</si>
  <si>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</si>
  <si>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</si>
  <si>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</si>
  <si>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</si>
  <si>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</si>
  <si>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</si>
  <si>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</si>
  <si>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</si>
  <si>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</si>
  <si>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</si>
  <si>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</si>
  <si>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</si>
  <si>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</si>
  <si>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</si>
  <si>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</si>
  <si>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</si>
  <si>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</si>
  <si>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</si>
  <si>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</si>
  <si>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</si>
  <si>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</si>
  <si>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</si>
  <si>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</si>
  <si>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</si>
  <si>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</si>
  <si>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</si>
  <si>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</si>
  <si>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</si>
  <si>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</si>
  <si>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</si>
  <si>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</si>
  <si>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</si>
  <si>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</si>
  <si>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</si>
  <si>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</si>
  <si>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</si>
  <si>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</si>
  <si>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</si>
  <si>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</si>
  <si>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</si>
  <si>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</si>
  <si>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</si>
  <si>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</si>
  <si>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</si>
  <si>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</si>
  <si>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</si>
  <si>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</si>
  <si>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</si>
  <si>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</si>
  <si>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</si>
  <si>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</si>
  <si>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</si>
  <si>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</si>
  <si>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</si>
  <si>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</si>
  <si>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</si>
  <si>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</si>
  <si>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</si>
  <si>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</si>
  <si>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</si>
  <si>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</si>
  <si>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</si>
  <si>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</si>
  <si>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</si>
  <si>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技術者の同種工事の施工経験</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</si>
  <si>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</si>
  <si>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</si>
  <si>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</si>
  <si>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</si>
  <si>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</si>
  <si>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</si>
  <si>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</si>
  <si>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</si>
  <si>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</si>
  <si>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</si>
  <si>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</si>
  <si>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</si>
  <si>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</si>
  <si>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</si>
  <si>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</si>
  <si>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</si>
  <si>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</si>
  <si>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</si>
  <si>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</si>
  <si>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</si>
  <si>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</si>
  <si>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</si>
  <si>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</si>
  <si>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</si>
  <si>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</si>
  <si>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</si>
  <si>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</si>
  <si>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</si>
  <si>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建設業の許可における主たる営業所の所在地</t>
  </si>
  <si>
    <t>同種工事(企業)○○○○○○○○○○○○○○○○○○○○○○○○</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</si>
  <si>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</si>
  <si>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</si>
  <si>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</si>
  <si>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</si>
  <si>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</si>
  <si>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</si>
  <si>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</si>
  <si>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</si>
  <si>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</si>
  <si>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</si>
  <si>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</si>
  <si>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</si>
  <si>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</si>
  <si>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</si>
  <si>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</si>
  <si>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</si>
  <si>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</si>
  <si>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＊１　過去3年度の工事の工種は、横浜市ホームページ（ヨコハマ・入札のとびら＞入札・契約情報＞入札・契約結果検索（工事））の検索結果画面で確認できます。</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</si>
  <si>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</si>
  <si>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</si>
  <si>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</si>
  <si>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</si>
  <si>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</si>
  <si>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</si>
  <si>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</si>
  <si>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</si>
  <si>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</si>
  <si>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</si>
  <si>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</si>
  <si>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</si>
  <si>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</si>
  <si>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</si>
  <si>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r>
      <t>同一登録工種</t>
    </r>
    <r>
      <rPr>
        <sz val="9"/>
        <rFont val="ＭＳ Ｐ明朝"/>
        <family val="1"/>
      </rPr>
      <t>（横浜市工事請負に関する競争入札取扱要綱別表１より）　＊１</t>
    </r>
  </si>
  <si>
    <t>＊2　平成24年度より、表彰名を「請負業者表彰」から「施工会社表彰」に、「技術者表彰」から「現場責任者表彰」に変更しています。表彰名については読み替えて対応してください。</t>
  </si>
  <si>
    <t>配置予定技術者の施工経験
（※5）</t>
  </si>
  <si>
    <t>配置予定技術者の資格（※5）</t>
  </si>
  <si>
    <t>企業の社会性・信頼性
（※4）</t>
  </si>
  <si>
    <t>※１　共同企業体の構成員としての実績の場合は、出資比率が10分の2以上のものに限ります。その場合は出資比率を証明する書類（
　　ＪＶ協定書の写し等）を合わせて提出してください。</t>
  </si>
  <si>
    <t>※４　技術修得型共同企業体での参加の場合は、代表構成員に限り評価対象とします。</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</si>
  <si>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</si>
  <si>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</si>
  <si>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</si>
  <si>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</si>
  <si>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</si>
  <si>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</si>
  <si>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</si>
  <si>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</si>
  <si>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横浜市優良工事施工会社表彰の実績</t>
  </si>
  <si>
    <t>横浜市優良工事現場責任者表彰の実績</t>
  </si>
  <si>
    <t>平成２５年１０月１日版</t>
  </si>
  <si>
    <t>西暦で記入してください。(例　2013/10/1)</t>
  </si>
  <si>
    <t>横浜市優良工事施工会社表彰の
同一部門　＊２</t>
  </si>
  <si>
    <t>横浜市優良工事現場責任者表彰の
同一部門　＊２</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</si>
  <si>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</si>
  <si>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</si>
  <si>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</si>
  <si>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</si>
  <si>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災害協力事業者名簿の登載</t>
  </si>
  <si>
    <t>横浜市災害協力事業者名簿の登載</t>
  </si>
  <si>
    <t>不適用</t>
  </si>
  <si>
    <t>緑区白山二丁目地内舗装補修工事</t>
  </si>
  <si>
    <t>緑区緑土木事務所</t>
  </si>
  <si>
    <t>981-2100</t>
  </si>
  <si>
    <t>981-2112</t>
  </si>
  <si>
    <t>横浜市緑区十日市場町８７６－１３</t>
  </si>
  <si>
    <t>緑区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</si>
</sst>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9">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8"/>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236">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9" xfId="0" applyFill="1" applyBorder="1" applyAlignment="1" applyProtection="1">
      <alignmen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4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3" xfId="0" applyFill="1" applyBorder="1" applyAlignment="1" applyProtection="1">
      <alignment horizontal="center" vertical="center"/>
      <protection/>
    </xf>
    <xf numFmtId="0" fontId="0" fillId="33" borderId="44" xfId="0" applyFill="1" applyBorder="1" applyAlignment="1" applyProtection="1">
      <alignment horizontal="center" vertical="center"/>
      <protection/>
    </xf>
    <xf numFmtId="0" fontId="2" fillId="0" borderId="45" xfId="0" applyFont="1" applyBorder="1" applyAlignment="1" applyProtection="1">
      <alignment horizontal="left" vertical="center" wrapText="1"/>
      <protection/>
    </xf>
    <xf numFmtId="0" fontId="2" fillId="0" borderId="46" xfId="0" applyFont="1" applyBorder="1" applyAlignment="1" applyProtection="1">
      <alignment horizontal="left" vertical="center"/>
      <protection/>
    </xf>
    <xf numFmtId="0" fontId="2" fillId="0" borderId="47" xfId="0" applyFont="1" applyBorder="1" applyAlignment="1" applyProtection="1">
      <alignment horizontal="left" vertical="center"/>
      <protection/>
    </xf>
    <xf numFmtId="0" fontId="0" fillId="34" borderId="48" xfId="0" applyFill="1" applyBorder="1" applyAlignment="1" applyProtection="1">
      <alignment horizontal="left" vertical="center"/>
      <protection/>
    </xf>
    <xf numFmtId="0" fontId="0" fillId="34" borderId="49" xfId="0" applyFill="1" applyBorder="1" applyAlignment="1" applyProtection="1">
      <alignment horizontal="left" vertical="center"/>
      <protection/>
    </xf>
    <xf numFmtId="0" fontId="0" fillId="34" borderId="50"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16" fillId="0" borderId="0" xfId="0" applyFont="1" applyBorder="1" applyAlignment="1">
      <alignment vertical="center" wrapText="1"/>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lignment vertical="center" wrapText="1"/>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center" wrapText="1"/>
    </xf>
    <xf numFmtId="0" fontId="10" fillId="0" borderId="43" xfId="0" applyFont="1" applyFill="1" applyBorder="1" applyAlignment="1">
      <alignment vertical="center" wrapText="1"/>
    </xf>
    <xf numFmtId="0" fontId="10" fillId="0" borderId="44"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51"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43" xfId="0" applyFont="1" applyFill="1" applyBorder="1" applyAlignment="1">
      <alignment vertical="top" wrapText="1"/>
    </xf>
    <xf numFmtId="0" fontId="10" fillId="0" borderId="44" xfId="0" applyFont="1" applyFill="1" applyBorder="1" applyAlignment="1">
      <alignment vertical="top" wrapText="1"/>
    </xf>
    <xf numFmtId="0" fontId="21" fillId="0" borderId="43"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41" xfId="0" applyFont="1" applyFill="1" applyBorder="1" applyAlignment="1">
      <alignment horizontal="justify" vertical="top" wrapText="1"/>
    </xf>
    <xf numFmtId="0" fontId="0" fillId="0" borderId="51" xfId="0" applyFont="1" applyFill="1" applyBorder="1" applyAlignment="1">
      <alignment vertical="center" wrapText="1"/>
    </xf>
    <xf numFmtId="0" fontId="0" fillId="0" borderId="44" xfId="0" applyFont="1" applyFill="1" applyBorder="1" applyAlignment="1">
      <alignment vertical="center" wrapText="1"/>
    </xf>
    <xf numFmtId="0" fontId="10" fillId="0" borderId="10" xfId="0" applyFont="1" applyFill="1" applyBorder="1" applyAlignment="1">
      <alignment horizontal="left" vertical="top" wrapText="1"/>
    </xf>
    <xf numFmtId="0" fontId="22" fillId="0" borderId="44"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1" fillId="0" borderId="44" xfId="0" applyFont="1" applyFill="1" applyBorder="1" applyAlignment="1">
      <alignment horizontal="center" vertical="center" wrapText="1"/>
    </xf>
    <xf numFmtId="0" fontId="10" fillId="0" borderId="12" xfId="0" applyFont="1" applyFill="1" applyBorder="1" applyAlignment="1">
      <alignment horizontal="justify" vertical="top" wrapText="1"/>
    </xf>
    <xf numFmtId="0" fontId="21" fillId="0" borderId="10" xfId="0" applyFont="1" applyFill="1" applyBorder="1" applyAlignment="1">
      <alignment horizontal="left" vertical="center" wrapText="1"/>
    </xf>
    <xf numFmtId="0" fontId="10" fillId="0" borderId="0" xfId="0" applyFont="1" applyFill="1" applyAlignment="1">
      <alignment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58" fillId="0" borderId="0" xfId="0" applyFont="1" applyFill="1" applyAlignment="1">
      <alignment vertical="top" wrapText="1" shrinkToFit="1"/>
    </xf>
    <xf numFmtId="0" fontId="58" fillId="0" borderId="0" xfId="0" applyFont="1" applyAlignment="1">
      <alignment vertical="top" wrapText="1" shrinkToFit="1"/>
    </xf>
    <xf numFmtId="0" fontId="11" fillId="0" borderId="10" xfId="0" applyFont="1" applyFill="1" applyBorder="1" applyAlignment="1">
      <alignment horizontal="center" vertical="center" wrapText="1"/>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0" xfId="0" applyFont="1" applyBorder="1" applyAlignment="1" applyProtection="1">
      <alignment vertical="center" wrapText="1"/>
      <protection/>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10" xfId="0" applyFont="1" applyFill="1" applyBorder="1" applyAlignment="1" applyProtection="1">
      <alignment vertical="center"/>
      <protection locked="0"/>
    </xf>
    <xf numFmtId="0" fontId="6" fillId="0" borderId="44" xfId="0" applyFont="1" applyBorder="1" applyAlignment="1" applyProtection="1">
      <alignment horizontal="center" vertical="center" wrapText="1"/>
      <protection/>
    </xf>
    <xf numFmtId="0" fontId="6" fillId="0" borderId="21" xfId="0" applyFont="1" applyFill="1" applyBorder="1" applyAlignment="1" applyProtection="1">
      <alignment shrinkToFit="1"/>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44" xfId="0" applyFont="1" applyBorder="1" applyAlignment="1" applyProtection="1">
      <alignment vertical="center" wrapText="1"/>
      <protection/>
    </xf>
    <xf numFmtId="0" fontId="15" fillId="0" borderId="12" xfId="0" applyFont="1" applyBorder="1" applyAlignment="1" applyProtection="1">
      <alignment vertical="center" wrapText="1"/>
      <protection/>
    </xf>
    <xf numFmtId="0" fontId="15" fillId="0" borderId="44"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23"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0" borderId="10" xfId="0" applyFont="1" applyBorder="1" applyAlignment="1" applyProtection="1">
      <alignment vertical="center"/>
      <protection/>
    </xf>
    <xf numFmtId="0" fontId="23" fillId="0" borderId="12" xfId="0" applyFont="1" applyBorder="1" applyAlignment="1" applyProtection="1">
      <alignment vertical="center" wrapText="1"/>
      <protection/>
    </xf>
    <xf numFmtId="0" fontId="23" fillId="0" borderId="43" xfId="0" applyFont="1" applyBorder="1" applyAlignment="1" applyProtection="1">
      <alignment vertical="center" wrapText="1"/>
      <protection/>
    </xf>
    <xf numFmtId="0" fontId="23" fillId="0" borderId="44" xfId="0" applyFont="1" applyBorder="1" applyAlignment="1" applyProtection="1">
      <alignment vertical="center" wrapText="1"/>
      <protection/>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1"/>
  <sheetViews>
    <sheetView zoomScalePageLayoutView="0" workbookViewId="0" topLeftCell="A1">
      <selection activeCell="A1" sqref="A1"/>
    </sheetView>
  </sheetViews>
  <sheetFormatPr defaultColWidth="9.00390625" defaultRowHeight="13.5"/>
  <cols>
    <col min="1" max="1" width="5.375" style="27" customWidth="1"/>
    <col min="2" max="2" width="13.50390625" style="27" customWidth="1"/>
    <col min="3" max="3" width="8.00390625" style="27" customWidth="1"/>
    <col min="4" max="4" width="17.875" style="27" customWidth="1"/>
    <col min="5" max="5" width="36.75390625" style="27" customWidth="1"/>
    <col min="6" max="6" width="35.25390625" style="27" customWidth="1"/>
    <col min="7" max="7" width="10.00390625" style="27" customWidth="1"/>
    <col min="8" max="16384" width="9.00390625" style="27" customWidth="1"/>
  </cols>
  <sheetData>
    <row r="1" ht="9" customHeight="1"/>
    <row r="2" spans="2:3" ht="17.25">
      <c r="B2" s="28" t="s">
        <v>18</v>
      </c>
      <c r="C2" s="28"/>
    </row>
    <row r="3" spans="2:3" ht="13.5">
      <c r="B3" s="29" t="s">
        <v>41</v>
      </c>
      <c r="C3" s="29"/>
    </row>
    <row r="4" spans="2:3" ht="13.5">
      <c r="B4" s="29" t="s">
        <v>43</v>
      </c>
      <c r="C4" s="29"/>
    </row>
    <row r="5" spans="2:6" ht="27" customHeight="1" thickBot="1">
      <c r="B5" s="30" t="s">
        <v>1</v>
      </c>
      <c r="C5" s="30"/>
      <c r="D5" s="30" t="s">
        <v>17</v>
      </c>
      <c r="E5" s="31" t="s">
        <v>40</v>
      </c>
      <c r="F5" s="32" t="s">
        <v>23</v>
      </c>
    </row>
    <row r="6" spans="2:6" ht="37.5" customHeight="1" thickTop="1">
      <c r="B6" s="133" t="s">
        <v>16</v>
      </c>
      <c r="C6" s="33"/>
      <c r="D6" s="34" t="s">
        <v>21</v>
      </c>
      <c r="E6" s="65" t="s">
        <v>35</v>
      </c>
      <c r="F6" s="35" t="s">
        <v>24</v>
      </c>
    </row>
    <row r="7" spans="2:7" ht="37.5" customHeight="1">
      <c r="B7" s="134"/>
      <c r="C7" s="36"/>
      <c r="D7" s="37" t="s">
        <v>14</v>
      </c>
      <c r="E7" s="66" t="s">
        <v>37</v>
      </c>
      <c r="F7" s="35" t="s">
        <v>28</v>
      </c>
      <c r="G7" s="132" t="s">
        <v>29</v>
      </c>
    </row>
    <row r="8" spans="2:7" ht="37.5" customHeight="1">
      <c r="B8" s="135"/>
      <c r="C8" s="38"/>
      <c r="D8" s="37" t="s">
        <v>15</v>
      </c>
      <c r="E8" s="67">
        <v>12345</v>
      </c>
      <c r="F8" s="35" t="s">
        <v>42</v>
      </c>
      <c r="G8" s="132"/>
    </row>
    <row r="9" spans="2:7" ht="37.5" customHeight="1">
      <c r="B9" s="133" t="s">
        <v>12</v>
      </c>
      <c r="C9" s="33"/>
      <c r="D9" s="37" t="s">
        <v>10</v>
      </c>
      <c r="E9" s="66" t="s">
        <v>36</v>
      </c>
      <c r="F9" s="39" t="s">
        <v>25</v>
      </c>
      <c r="G9" s="132"/>
    </row>
    <row r="10" spans="2:7" ht="37.5" customHeight="1">
      <c r="B10" s="134"/>
      <c r="C10" s="36"/>
      <c r="D10" s="37" t="s">
        <v>8</v>
      </c>
      <c r="E10" s="66" t="s">
        <v>31</v>
      </c>
      <c r="F10" s="35" t="s">
        <v>26</v>
      </c>
      <c r="G10" s="132"/>
    </row>
    <row r="11" spans="2:6" ht="37.5" customHeight="1">
      <c r="B11" s="134"/>
      <c r="C11" s="36"/>
      <c r="D11" s="37" t="s">
        <v>22</v>
      </c>
      <c r="E11" s="66" t="s">
        <v>116</v>
      </c>
      <c r="F11" s="35" t="s">
        <v>30</v>
      </c>
    </row>
    <row r="12" spans="2:6" ht="37.5" customHeight="1">
      <c r="B12" s="134"/>
      <c r="C12" s="36"/>
      <c r="D12" s="37" t="s">
        <v>126</v>
      </c>
      <c r="E12" s="67">
        <v>56789</v>
      </c>
      <c r="F12" s="35" t="s">
        <v>30</v>
      </c>
    </row>
    <row r="13" spans="2:6" ht="37.5" customHeight="1">
      <c r="B13" s="134"/>
      <c r="C13" s="36"/>
      <c r="D13" s="37" t="s">
        <v>20</v>
      </c>
      <c r="E13" s="66" t="s">
        <v>32</v>
      </c>
      <c r="F13" s="136" t="s">
        <v>27</v>
      </c>
    </row>
    <row r="14" spans="2:6" ht="37.5" customHeight="1">
      <c r="B14" s="134"/>
      <c r="C14" s="36"/>
      <c r="D14" s="37" t="s">
        <v>6</v>
      </c>
      <c r="E14" s="66" t="s">
        <v>33</v>
      </c>
      <c r="F14" s="137"/>
    </row>
    <row r="15" spans="2:6" ht="37.5" customHeight="1" thickBot="1">
      <c r="B15" s="135"/>
      <c r="C15" s="38"/>
      <c r="D15" s="37" t="s">
        <v>7</v>
      </c>
      <c r="E15" s="68" t="s">
        <v>34</v>
      </c>
      <c r="F15" s="138"/>
    </row>
    <row r="16" ht="37.5" customHeight="1" thickTop="1"/>
    <row r="17" spans="2:3" ht="17.25">
      <c r="B17" s="28" t="s">
        <v>44</v>
      </c>
      <c r="C17" s="28"/>
    </row>
    <row r="18" spans="2:6" ht="18" customHeight="1" thickBot="1">
      <c r="B18" s="127" t="s">
        <v>17</v>
      </c>
      <c r="C18" s="127"/>
      <c r="D18" s="127"/>
      <c r="E18" s="40" t="s">
        <v>40</v>
      </c>
      <c r="F18" s="41" t="s">
        <v>23</v>
      </c>
    </row>
    <row r="19" spans="2:6" ht="37.5" customHeight="1" thickTop="1">
      <c r="B19" s="128" t="s">
        <v>16</v>
      </c>
      <c r="C19" s="129"/>
      <c r="D19" s="43" t="s">
        <v>2</v>
      </c>
      <c r="E19" s="44" t="s">
        <v>176</v>
      </c>
      <c r="F19" s="45"/>
    </row>
    <row r="20" spans="2:6" ht="23.25" customHeight="1">
      <c r="B20" s="130"/>
      <c r="C20" s="131"/>
      <c r="D20" s="139" t="s">
        <v>136</v>
      </c>
      <c r="E20" s="113" t="s">
        <v>177</v>
      </c>
      <c r="F20" s="114" t="s">
        <v>137</v>
      </c>
    </row>
    <row r="21" spans="2:6" ht="21.75" customHeight="1">
      <c r="B21" s="130"/>
      <c r="C21" s="131"/>
      <c r="D21" s="140"/>
      <c r="E21" s="115" t="s">
        <v>180</v>
      </c>
      <c r="F21" s="116" t="s">
        <v>138</v>
      </c>
    </row>
    <row r="22" spans="2:6" ht="21.75" customHeight="1">
      <c r="B22" s="130"/>
      <c r="C22" s="131"/>
      <c r="D22" s="140"/>
      <c r="E22" s="117" t="s">
        <v>178</v>
      </c>
      <c r="F22" s="118" t="s">
        <v>139</v>
      </c>
    </row>
    <row r="23" spans="2:6" ht="21.75" customHeight="1">
      <c r="B23" s="130"/>
      <c r="C23" s="131"/>
      <c r="D23" s="141"/>
      <c r="E23" s="119" t="s">
        <v>179</v>
      </c>
      <c r="F23" s="120" t="s">
        <v>140</v>
      </c>
    </row>
    <row r="24" spans="2:6" ht="37.5" customHeight="1">
      <c r="B24" s="130"/>
      <c r="C24" s="131"/>
      <c r="D24" s="46" t="s">
        <v>62</v>
      </c>
      <c r="E24" s="106">
        <v>41600</v>
      </c>
      <c r="F24" s="109" t="s">
        <v>166</v>
      </c>
    </row>
    <row r="25" spans="2:6" ht="37.5" customHeight="1">
      <c r="B25" s="130"/>
      <c r="C25" s="131"/>
      <c r="D25" s="47" t="s">
        <v>63</v>
      </c>
      <c r="E25" s="106">
        <v>41605</v>
      </c>
      <c r="F25" s="109" t="s">
        <v>166</v>
      </c>
    </row>
    <row r="26" spans="2:6" ht="37.5" customHeight="1">
      <c r="B26" s="130"/>
      <c r="C26" s="131"/>
      <c r="D26" s="47" t="s">
        <v>93</v>
      </c>
      <c r="E26" s="106">
        <v>41613</v>
      </c>
      <c r="F26" s="109" t="s">
        <v>166</v>
      </c>
    </row>
    <row r="27" spans="2:6" ht="37.5" customHeight="1">
      <c r="B27" s="130"/>
      <c r="C27" s="131"/>
      <c r="D27" s="47" t="s">
        <v>94</v>
      </c>
      <c r="E27" s="106">
        <v>41617</v>
      </c>
      <c r="F27" s="109" t="s">
        <v>166</v>
      </c>
    </row>
    <row r="28" spans="2:6" ht="37.5" customHeight="1" thickBot="1">
      <c r="B28" s="130"/>
      <c r="C28" s="131"/>
      <c r="D28" s="47" t="s">
        <v>95</v>
      </c>
      <c r="E28" s="107">
        <v>41646</v>
      </c>
      <c r="F28" s="109" t="s">
        <v>166</v>
      </c>
    </row>
    <row r="29" spans="2:6" s="50" customFormat="1" ht="52.5" customHeight="1" thickTop="1">
      <c r="B29" s="48"/>
      <c r="C29" s="48"/>
      <c r="D29" s="48"/>
      <c r="E29" s="49"/>
      <c r="F29" s="105"/>
    </row>
    <row r="30" spans="2:6" ht="37.5" customHeight="1" thickBot="1">
      <c r="B30" s="51" t="s">
        <v>1</v>
      </c>
      <c r="C30" s="42" t="s">
        <v>78</v>
      </c>
      <c r="D30" s="52" t="s">
        <v>17</v>
      </c>
      <c r="E30" s="53" t="s">
        <v>40</v>
      </c>
      <c r="F30" s="51" t="s">
        <v>23</v>
      </c>
    </row>
    <row r="31" spans="2:6" ht="37.5" customHeight="1" thickTop="1">
      <c r="B31" s="47" t="s">
        <v>68</v>
      </c>
      <c r="C31" s="74" t="s">
        <v>175</v>
      </c>
      <c r="D31" s="69" t="s">
        <v>83</v>
      </c>
      <c r="E31" s="55" t="s">
        <v>115</v>
      </c>
      <c r="F31" s="54" t="s">
        <v>141</v>
      </c>
    </row>
    <row r="32" spans="2:7" ht="37.5" customHeight="1">
      <c r="B32" s="47" t="s">
        <v>69</v>
      </c>
      <c r="C32" s="75" t="s">
        <v>96</v>
      </c>
      <c r="D32" s="69" t="s">
        <v>84</v>
      </c>
      <c r="E32" s="55" t="s">
        <v>86</v>
      </c>
      <c r="F32" s="54" t="s">
        <v>142</v>
      </c>
      <c r="G32" s="56"/>
    </row>
    <row r="33" spans="2:7" ht="37.5" customHeight="1">
      <c r="B33" s="47" t="s">
        <v>70</v>
      </c>
      <c r="C33" s="75" t="s">
        <v>96</v>
      </c>
      <c r="D33" s="70" t="s">
        <v>163</v>
      </c>
      <c r="E33" s="57" t="s">
        <v>19</v>
      </c>
      <c r="F33" s="54" t="s">
        <v>143</v>
      </c>
      <c r="G33" s="56"/>
    </row>
    <row r="34" spans="2:7" ht="37.5" customHeight="1">
      <c r="B34" s="47" t="s">
        <v>71</v>
      </c>
      <c r="C34" s="75" t="s">
        <v>175</v>
      </c>
      <c r="D34" s="69" t="s">
        <v>85</v>
      </c>
      <c r="E34" s="55" t="s">
        <v>79</v>
      </c>
      <c r="F34" s="54" t="s">
        <v>141</v>
      </c>
      <c r="G34" s="56"/>
    </row>
    <row r="35" spans="2:7" ht="37.5" customHeight="1">
      <c r="B35" s="47" t="s">
        <v>72</v>
      </c>
      <c r="C35" s="75" t="s">
        <v>175</v>
      </c>
      <c r="D35" s="69" t="s">
        <v>64</v>
      </c>
      <c r="E35" s="58"/>
      <c r="F35" s="59"/>
      <c r="G35" s="56"/>
    </row>
    <row r="36" spans="2:7" ht="37.5" customHeight="1">
      <c r="B36" s="47" t="s">
        <v>73</v>
      </c>
      <c r="C36" s="75" t="s">
        <v>96</v>
      </c>
      <c r="D36" s="71" t="s">
        <v>164</v>
      </c>
      <c r="E36" s="57" t="s">
        <v>19</v>
      </c>
      <c r="F36" s="54" t="s">
        <v>143</v>
      </c>
      <c r="G36" s="56"/>
    </row>
    <row r="37" spans="2:7" ht="37.5" customHeight="1">
      <c r="B37" s="47" t="s">
        <v>74</v>
      </c>
      <c r="C37" s="75" t="s">
        <v>96</v>
      </c>
      <c r="D37" s="72" t="s">
        <v>66</v>
      </c>
      <c r="E37" s="58"/>
      <c r="F37" s="59"/>
      <c r="G37" s="60"/>
    </row>
    <row r="38" spans="2:6" ht="37.5" customHeight="1">
      <c r="B38" s="47" t="s">
        <v>75</v>
      </c>
      <c r="C38" s="75" t="s">
        <v>96</v>
      </c>
      <c r="D38" s="70" t="s">
        <v>61</v>
      </c>
      <c r="E38" s="61" t="s">
        <v>181</v>
      </c>
      <c r="F38" s="62" t="s">
        <v>144</v>
      </c>
    </row>
    <row r="39" spans="2:6" ht="36.75" customHeight="1">
      <c r="B39" s="47" t="s">
        <v>76</v>
      </c>
      <c r="C39" s="75" t="s">
        <v>96</v>
      </c>
      <c r="D39" s="126" t="s">
        <v>173</v>
      </c>
      <c r="E39" s="63"/>
      <c r="F39" s="62"/>
    </row>
    <row r="40" spans="2:6" ht="36.75" customHeight="1" thickBot="1">
      <c r="B40" s="47" t="s">
        <v>77</v>
      </c>
      <c r="C40" s="76" t="s">
        <v>175</v>
      </c>
      <c r="D40" s="73" t="s">
        <v>65</v>
      </c>
      <c r="E40" s="64"/>
      <c r="F40" s="62"/>
    </row>
    <row r="41" ht="14.25" thickTop="1">
      <c r="F41" s="50"/>
    </row>
  </sheetData>
  <sheetProtection password="E7B6" sheet="1"/>
  <mergeCells count="7">
    <mergeCell ref="B18:D18"/>
    <mergeCell ref="B19:C28"/>
    <mergeCell ref="G7:G10"/>
    <mergeCell ref="B6:B8"/>
    <mergeCell ref="B9:B15"/>
    <mergeCell ref="F13:F15"/>
    <mergeCell ref="D20:D23"/>
  </mergeCells>
  <conditionalFormatting sqref="C31:C40">
    <cfRule type="cellIs" priority="1" dxfId="1" operator="equal" stopIfTrue="1">
      <formula>"適用"</formula>
    </cfRule>
  </conditionalFormatting>
  <dataValidations count="5">
    <dataValidation type="list" allowBlank="1" showInputMessage="1" showErrorMessage="1" sqref="E33 E36">
      <formula1>"土木,建築,設備"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7 E35"/>
    <dataValidation type="list" allowBlank="1" showInputMessage="1" showErrorMessage="1" sqref="C31:C40">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1"/>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42" t="s">
        <v>107</v>
      </c>
      <c r="C2" s="142"/>
      <c r="D2" s="142"/>
    </row>
    <row r="3" spans="2:4" ht="15.75" customHeight="1">
      <c r="B3" s="77"/>
      <c r="C3" s="77"/>
      <c r="D3" s="77"/>
    </row>
    <row r="4" spans="2:4" ht="28.5">
      <c r="B4" s="142" t="s">
        <v>108</v>
      </c>
      <c r="C4" s="142"/>
      <c r="D4" s="142"/>
    </row>
    <row r="5" spans="2:4" ht="58.5" customHeight="1">
      <c r="B5" s="78"/>
      <c r="C5" s="78"/>
      <c r="D5" s="78"/>
    </row>
    <row r="6" spans="2:4" ht="73.5" customHeight="1">
      <c r="B6" s="79" t="s">
        <v>2</v>
      </c>
      <c r="C6" s="79"/>
      <c r="D6" s="80" t="str">
        <f>'入力シート'!E19</f>
        <v>緑区白山二丁目地内舗装補修工事</v>
      </c>
    </row>
    <row r="7" spans="2:4" ht="280.5" customHeight="1">
      <c r="B7" s="78"/>
      <c r="C7" s="78"/>
      <c r="D7" s="78"/>
    </row>
    <row r="8" spans="2:4" ht="28.5">
      <c r="B8" s="142" t="s">
        <v>109</v>
      </c>
      <c r="C8" s="142"/>
      <c r="D8" s="142"/>
    </row>
    <row r="9" spans="2:4" ht="13.5">
      <c r="B9" s="143" t="s">
        <v>165</v>
      </c>
      <c r="C9" s="143"/>
      <c r="D9" s="143"/>
    </row>
    <row r="10" spans="2:4" ht="18" customHeight="1">
      <c r="B10" s="78"/>
      <c r="C10" s="78"/>
      <c r="D10" s="78"/>
    </row>
    <row r="11" spans="2:5" ht="13.5">
      <c r="B11" s="121" t="s">
        <v>147</v>
      </c>
      <c r="C11" s="121"/>
      <c r="D11" s="121"/>
      <c r="E11" s="121"/>
    </row>
    <row r="12" spans="2:4" ht="13.5">
      <c r="B12" s="121"/>
      <c r="C12" s="121" t="str">
        <f>'入力シート'!E20</f>
        <v>緑区緑土木事務所</v>
      </c>
      <c r="D12" s="121"/>
    </row>
    <row r="13" spans="2:4" ht="13.5">
      <c r="B13" s="121"/>
      <c r="C13" s="121" t="str">
        <f>'入力シート'!E21</f>
        <v>横浜市緑区十日市場町８７６－１３</v>
      </c>
      <c r="D13" s="121"/>
    </row>
    <row r="14" spans="2:4" ht="13.5">
      <c r="B14" s="121"/>
      <c r="C14" s="121" t="str">
        <f>"ＴＥＬ　　"&amp;'入力シート'!E22&amp;"　　　　　　　　　ＦＡＸ　　"&amp;'入力シート'!E23</f>
        <v>ＴＥＬ　　981-2100　　　　　　　　　ＦＡＸ　　981-2112</v>
      </c>
      <c r="D14" s="121"/>
    </row>
    <row r="16" spans="2:5" ht="13.5">
      <c r="B16" s="121" t="s">
        <v>145</v>
      </c>
      <c r="C16" s="121"/>
      <c r="D16" s="121"/>
      <c r="E16" s="121"/>
    </row>
    <row r="17" spans="2:5" ht="6" customHeight="1">
      <c r="B17" s="121"/>
      <c r="C17" s="121"/>
      <c r="D17" s="121"/>
      <c r="E17" s="121"/>
    </row>
    <row r="18" spans="2:4" ht="13.5">
      <c r="B18" s="121"/>
      <c r="C18" s="144">
        <f>'入力シート'!E24</f>
        <v>41600</v>
      </c>
      <c r="D18" s="144"/>
    </row>
    <row r="19" spans="2:5" ht="5.25" customHeight="1">
      <c r="B19" s="121"/>
      <c r="C19" s="121"/>
      <c r="D19" s="122"/>
      <c r="E19" s="122"/>
    </row>
    <row r="20" spans="2:5" ht="13.5">
      <c r="B20" s="121" t="s">
        <v>146</v>
      </c>
      <c r="C20" s="121"/>
      <c r="D20" s="121"/>
      <c r="E20" s="121"/>
    </row>
    <row r="21" spans="2:5" ht="13.5">
      <c r="B21" s="121"/>
      <c r="C21" s="121"/>
      <c r="D21" s="121"/>
      <c r="E21" s="121"/>
    </row>
  </sheetData>
  <sheetProtection password="E7B6" sheet="1" formatCells="0" formatRows="0" insertRows="0"/>
  <mergeCells count="5">
    <mergeCell ref="B2:D2"/>
    <mergeCell ref="B4:D4"/>
    <mergeCell ref="B8:D8"/>
    <mergeCell ref="B9:D9"/>
    <mergeCell ref="C18:D1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8"/>
  <sheetViews>
    <sheetView zoomScalePageLayoutView="0" workbookViewId="0" topLeftCell="A1">
      <selection activeCell="A1" sqref="A1"/>
    </sheetView>
  </sheetViews>
  <sheetFormatPr defaultColWidth="9.00390625" defaultRowHeight="13.5"/>
  <cols>
    <col min="1" max="1" width="5.875" style="10" customWidth="1"/>
    <col min="2" max="2" width="9.25390625" style="10" customWidth="1"/>
    <col min="3" max="3" width="22.50390625" style="10" customWidth="1"/>
    <col min="4" max="4" width="19.625" style="10" customWidth="1"/>
    <col min="5" max="5" width="20.25390625" style="10" customWidth="1"/>
    <col min="6" max="6" width="9.50390625" style="10" customWidth="1"/>
    <col min="7" max="7" width="6.75390625" style="10" customWidth="1"/>
    <col min="8" max="16384" width="9.00390625" style="10" customWidth="1"/>
  </cols>
  <sheetData>
    <row r="1" ht="13.5">
      <c r="A1" s="10" t="s">
        <v>106</v>
      </c>
    </row>
    <row r="2" ht="7.5" customHeight="1"/>
    <row r="3" spans="1:7" ht="13.5">
      <c r="A3" s="154" t="s">
        <v>118</v>
      </c>
      <c r="B3" s="154"/>
      <c r="C3" s="154"/>
      <c r="D3" s="154"/>
      <c r="E3" s="154"/>
      <c r="F3" s="154"/>
      <c r="G3" s="154"/>
    </row>
    <row r="4" spans="1:7" ht="13.5">
      <c r="A4" s="154" t="s">
        <v>119</v>
      </c>
      <c r="B4" s="154"/>
      <c r="C4" s="148" t="str">
        <f>'入力シート'!E19</f>
        <v>緑区白山二丁目地内舗装補修工事</v>
      </c>
      <c r="D4" s="148"/>
      <c r="E4" s="148"/>
      <c r="F4" s="148"/>
      <c r="G4" s="148"/>
    </row>
    <row r="5" spans="1:7" ht="41.25" customHeight="1">
      <c r="A5" s="154" t="s">
        <v>105</v>
      </c>
      <c r="B5" s="154"/>
      <c r="C5" s="154"/>
      <c r="D5" s="154"/>
      <c r="E5" s="154"/>
      <c r="F5" s="154"/>
      <c r="G5" s="154"/>
    </row>
    <row r="6" spans="1:2" ht="7.5" customHeight="1">
      <c r="A6" s="11"/>
      <c r="B6" s="11"/>
    </row>
    <row r="7" spans="1:7" ht="42.75" customHeight="1">
      <c r="A7" s="147" t="s">
        <v>120</v>
      </c>
      <c r="B7" s="147"/>
      <c r="C7" s="147"/>
      <c r="D7" s="147"/>
      <c r="E7" s="147"/>
      <c r="F7" s="147"/>
      <c r="G7" s="147"/>
    </row>
    <row r="8" spans="1:7" ht="7.5" customHeight="1">
      <c r="A8" s="11"/>
      <c r="B8" s="11"/>
      <c r="C8" s="11"/>
      <c r="D8" s="11"/>
      <c r="E8" s="11"/>
      <c r="F8" s="11"/>
      <c r="G8" s="11"/>
    </row>
    <row r="9" spans="1:7" ht="32.25" customHeight="1">
      <c r="A9" s="149" t="s">
        <v>121</v>
      </c>
      <c r="B9" s="149"/>
      <c r="C9" s="149"/>
      <c r="D9" s="149"/>
      <c r="E9" s="149"/>
      <c r="F9" s="149"/>
      <c r="G9" s="149"/>
    </row>
    <row r="10" spans="2:6" ht="13.5">
      <c r="B10" s="156" t="s">
        <v>87</v>
      </c>
      <c r="C10" s="156"/>
      <c r="D10" s="156"/>
      <c r="E10" s="9" t="s">
        <v>88</v>
      </c>
      <c r="F10" s="13"/>
    </row>
    <row r="11" spans="2:6" ht="13.5">
      <c r="B11" s="155" t="s">
        <v>89</v>
      </c>
      <c r="C11" s="155"/>
      <c r="D11" s="155"/>
      <c r="E11" s="14">
        <f>'入力シート'!E24</f>
        <v>41600</v>
      </c>
      <c r="F11" s="15"/>
    </row>
    <row r="12" spans="2:6" ht="13.5">
      <c r="B12" s="155" t="s">
        <v>90</v>
      </c>
      <c r="C12" s="155"/>
      <c r="D12" s="155"/>
      <c r="E12" s="14">
        <f>'入力シート'!E25</f>
        <v>41605</v>
      </c>
      <c r="F12" s="15"/>
    </row>
    <row r="13" spans="2:6" ht="13.5">
      <c r="B13" s="155" t="s">
        <v>91</v>
      </c>
      <c r="C13" s="155"/>
      <c r="D13" s="155"/>
      <c r="E13" s="16">
        <f>'入力シート'!E26</f>
        <v>41613</v>
      </c>
      <c r="F13" s="17"/>
    </row>
    <row r="14" spans="2:6" ht="13.5">
      <c r="B14" s="155"/>
      <c r="C14" s="155"/>
      <c r="D14" s="155"/>
      <c r="E14" s="18">
        <f>'入力シート'!E27</f>
        <v>41617</v>
      </c>
      <c r="F14" s="19"/>
    </row>
    <row r="15" spans="2:6" ht="13.5">
      <c r="B15" s="155" t="s">
        <v>92</v>
      </c>
      <c r="C15" s="155"/>
      <c r="D15" s="155"/>
      <c r="E15" s="20">
        <f>'入力シート'!E28</f>
        <v>41646</v>
      </c>
      <c r="F15" s="21"/>
    </row>
    <row r="16" ht="7.5" customHeight="1"/>
    <row r="17" spans="1:7" ht="93" customHeight="1">
      <c r="A17" s="150" t="s">
        <v>130</v>
      </c>
      <c r="B17" s="150"/>
      <c r="C17" s="150"/>
      <c r="D17" s="150"/>
      <c r="E17" s="150"/>
      <c r="F17" s="150"/>
      <c r="G17" s="150"/>
    </row>
    <row r="18" spans="1:7" s="23" customFormat="1" ht="7.5" customHeight="1">
      <c r="A18" s="22"/>
      <c r="B18" s="22"/>
      <c r="C18" s="22"/>
      <c r="D18" s="22"/>
      <c r="E18" s="22"/>
      <c r="F18" s="22"/>
      <c r="G18" s="22"/>
    </row>
    <row r="19" spans="1:7" ht="30" customHeight="1">
      <c r="A19" s="146" t="s">
        <v>122</v>
      </c>
      <c r="B19" s="146"/>
      <c r="C19" s="146"/>
      <c r="D19" s="146"/>
      <c r="E19" s="146"/>
      <c r="F19" s="146"/>
      <c r="G19" s="146"/>
    </row>
    <row r="20" spans="2:7" s="24" customFormat="1" ht="16.5" customHeight="1">
      <c r="B20" s="151" t="s">
        <v>99</v>
      </c>
      <c r="C20" s="151"/>
      <c r="D20" s="151" t="s">
        <v>98</v>
      </c>
      <c r="E20" s="151"/>
      <c r="F20" s="151"/>
      <c r="G20" s="25"/>
    </row>
    <row r="21" spans="1:7" ht="30" customHeight="1">
      <c r="A21" s="11"/>
      <c r="B21" s="153" t="s">
        <v>123</v>
      </c>
      <c r="C21" s="153"/>
      <c r="D21" s="158" t="str">
        <f>IF('入力シート'!C31="適用",'入力シート'!E31,"今回工事ではこの項目を適用しません。")</f>
        <v>今回工事ではこの項目を適用しません。</v>
      </c>
      <c r="E21" s="158"/>
      <c r="F21" s="158"/>
      <c r="G21" s="25"/>
    </row>
    <row r="22" spans="1:7" ht="30.75" customHeight="1">
      <c r="A22" s="11"/>
      <c r="B22" s="152" t="s">
        <v>148</v>
      </c>
      <c r="C22" s="152"/>
      <c r="D22" s="158" t="str">
        <f>IF('入力シート'!C32="適用",'入力シート'!E32,"今回工事ではこの項目を適用しません。")</f>
        <v>ほ装</v>
      </c>
      <c r="E22" s="158"/>
      <c r="F22" s="158"/>
      <c r="G22" s="25"/>
    </row>
    <row r="23" spans="1:7" ht="30" customHeight="1">
      <c r="A23" s="11"/>
      <c r="B23" s="152" t="s">
        <v>167</v>
      </c>
      <c r="C23" s="152"/>
      <c r="D23" s="158" t="str">
        <f>IF('入力シート'!C33="適用",'入力シート'!E33,"今回工事ではこの項目を適用しません。")</f>
        <v>土木</v>
      </c>
      <c r="E23" s="158"/>
      <c r="F23" s="158"/>
      <c r="G23" s="25"/>
    </row>
    <row r="24" spans="1:7" ht="30" customHeight="1">
      <c r="A24" s="11"/>
      <c r="B24" s="152" t="s">
        <v>100</v>
      </c>
      <c r="C24" s="152"/>
      <c r="D24" s="158" t="str">
        <f>IF('入力シート'!C34="適用",'入力シート'!E34,"今回工事ではこの項目を適用しません。")</f>
        <v>今回工事ではこの項目を適用しません。</v>
      </c>
      <c r="E24" s="158"/>
      <c r="F24" s="158"/>
      <c r="G24" s="25"/>
    </row>
    <row r="25" spans="1:7" ht="30.75" customHeight="1">
      <c r="A25" s="11"/>
      <c r="B25" s="152" t="s">
        <v>168</v>
      </c>
      <c r="C25" s="152"/>
      <c r="D25" s="158" t="str">
        <f>IF('入力シート'!C36="適用",'入力シート'!E36,"今回工事ではこの項目を適用しません。")</f>
        <v>土木</v>
      </c>
      <c r="E25" s="158"/>
      <c r="F25" s="158"/>
      <c r="G25" s="25"/>
    </row>
    <row r="26" spans="1:7" ht="30" customHeight="1">
      <c r="A26" s="11"/>
      <c r="B26" s="153" t="s">
        <v>97</v>
      </c>
      <c r="C26" s="153"/>
      <c r="D26" s="158" t="str">
        <f>IF('入力シート'!C38="適用",'入力シート'!E38,"今回工事ではこの項目を適用しません。")</f>
        <v>緑区</v>
      </c>
      <c r="E26" s="158"/>
      <c r="F26" s="158"/>
      <c r="G26" s="25"/>
    </row>
    <row r="27" spans="1:7" ht="30" customHeight="1">
      <c r="A27" s="11"/>
      <c r="B27" s="157" t="s">
        <v>133</v>
      </c>
      <c r="C27" s="157"/>
      <c r="D27" s="157"/>
      <c r="E27" s="157"/>
      <c r="F27" s="157"/>
      <c r="G27" s="25"/>
    </row>
    <row r="28" spans="1:7" s="121" customFormat="1" ht="30" customHeight="1">
      <c r="A28" s="123"/>
      <c r="B28" s="145" t="s">
        <v>149</v>
      </c>
      <c r="C28" s="145"/>
      <c r="D28" s="145"/>
      <c r="E28" s="145"/>
      <c r="F28" s="145"/>
      <c r="G28" s="124"/>
    </row>
    <row r="29" spans="1:7" ht="7.5" customHeight="1">
      <c r="A29" s="26"/>
      <c r="B29" s="26"/>
      <c r="C29" s="26"/>
      <c r="D29" s="26"/>
      <c r="E29" s="26"/>
      <c r="F29" s="26"/>
      <c r="G29" s="26"/>
    </row>
    <row r="30" spans="1:7" ht="273" customHeight="1">
      <c r="A30" s="146" t="s">
        <v>124</v>
      </c>
      <c r="B30" s="146"/>
      <c r="C30" s="146"/>
      <c r="D30" s="146"/>
      <c r="E30" s="146"/>
      <c r="F30" s="146"/>
      <c r="G30" s="146"/>
    </row>
    <row r="31" spans="1:7" ht="7.5" customHeight="1">
      <c r="A31" s="11"/>
      <c r="B31" s="11"/>
      <c r="C31" s="11"/>
      <c r="D31" s="11"/>
      <c r="E31" s="11"/>
      <c r="F31" s="11"/>
      <c r="G31" s="11"/>
    </row>
    <row r="32" spans="1:7" ht="28.5" customHeight="1">
      <c r="A32" s="146" t="s">
        <v>125</v>
      </c>
      <c r="B32" s="146"/>
      <c r="C32" s="146"/>
      <c r="D32" s="146"/>
      <c r="E32" s="146"/>
      <c r="F32" s="146"/>
      <c r="G32" s="146"/>
    </row>
    <row r="33" spans="1:7" ht="7.5" customHeight="1">
      <c r="A33" s="11"/>
      <c r="B33" s="11"/>
      <c r="C33" s="11"/>
      <c r="D33" s="11"/>
      <c r="E33" s="11"/>
      <c r="F33" s="11"/>
      <c r="G33" s="11"/>
    </row>
    <row r="34" spans="1:7" ht="33.75" customHeight="1">
      <c r="A34" s="146" t="s">
        <v>117</v>
      </c>
      <c r="B34" s="146"/>
      <c r="C34" s="146"/>
      <c r="D34" s="146"/>
      <c r="E34" s="146"/>
      <c r="F34" s="146"/>
      <c r="G34" s="146"/>
    </row>
    <row r="35" spans="1:7" ht="7.5" customHeight="1">
      <c r="A35" s="11"/>
      <c r="B35" s="11"/>
      <c r="C35" s="11"/>
      <c r="D35" s="11"/>
      <c r="E35" s="11"/>
      <c r="F35" s="11"/>
      <c r="G35" s="11"/>
    </row>
    <row r="36" spans="1:7" ht="331.5" customHeight="1">
      <c r="A36" s="146" t="s">
        <v>128</v>
      </c>
      <c r="B36" s="146"/>
      <c r="C36" s="146"/>
      <c r="D36" s="146"/>
      <c r="E36" s="146"/>
      <c r="F36" s="146"/>
      <c r="G36" s="146"/>
    </row>
    <row r="37" spans="1:7" ht="6.75" customHeight="1">
      <c r="A37" s="11"/>
      <c r="B37" s="11"/>
      <c r="C37" s="11"/>
      <c r="D37" s="11"/>
      <c r="E37" s="11"/>
      <c r="F37" s="11"/>
      <c r="G37" s="11"/>
    </row>
    <row r="38" spans="1:7" ht="184.5" customHeight="1">
      <c r="A38" s="146" t="s">
        <v>134</v>
      </c>
      <c r="B38" s="146"/>
      <c r="C38" s="146"/>
      <c r="D38" s="146"/>
      <c r="E38" s="146"/>
      <c r="F38" s="146"/>
      <c r="G38" s="146"/>
    </row>
    <row r="39" spans="1:7" ht="9" customHeight="1">
      <c r="A39" s="12"/>
      <c r="B39" s="12"/>
      <c r="C39" s="12"/>
      <c r="D39" s="12"/>
      <c r="E39" s="12"/>
      <c r="F39" s="12"/>
      <c r="G39" s="12"/>
    </row>
    <row r="40" spans="1:7" ht="34.5" customHeight="1">
      <c r="A40" s="146" t="s">
        <v>158</v>
      </c>
      <c r="B40" s="146"/>
      <c r="C40" s="146"/>
      <c r="D40" s="146"/>
      <c r="E40" s="146"/>
      <c r="F40" s="146"/>
      <c r="G40" s="146"/>
    </row>
    <row r="41" spans="1:7" ht="7.5" customHeight="1">
      <c r="A41" s="11"/>
      <c r="B41" s="11"/>
      <c r="C41" s="11"/>
      <c r="D41" s="11"/>
      <c r="E41" s="11"/>
      <c r="F41" s="11"/>
      <c r="G41" s="11"/>
    </row>
    <row r="42" spans="1:7" ht="43.5" customHeight="1">
      <c r="A42" s="146" t="s">
        <v>159</v>
      </c>
      <c r="B42" s="146"/>
      <c r="C42" s="146"/>
      <c r="D42" s="146"/>
      <c r="E42" s="146"/>
      <c r="F42" s="146"/>
      <c r="G42" s="146"/>
    </row>
    <row r="43" spans="1:7" ht="7.5" customHeight="1">
      <c r="A43" s="11"/>
      <c r="B43" s="11"/>
      <c r="C43" s="11"/>
      <c r="D43" s="11"/>
      <c r="E43" s="11"/>
      <c r="F43" s="11"/>
      <c r="G43" s="11"/>
    </row>
    <row r="44" spans="1:7" ht="171" customHeight="1">
      <c r="A44" s="146" t="s">
        <v>160</v>
      </c>
      <c r="B44" s="146"/>
      <c r="C44" s="146"/>
      <c r="D44" s="146"/>
      <c r="E44" s="146"/>
      <c r="F44" s="146"/>
      <c r="G44" s="146"/>
    </row>
    <row r="45" spans="1:7" ht="7.5" customHeight="1">
      <c r="A45" s="11"/>
      <c r="B45" s="11"/>
      <c r="C45" s="11"/>
      <c r="D45" s="11"/>
      <c r="E45" s="11"/>
      <c r="F45" s="11"/>
      <c r="G45" s="11"/>
    </row>
    <row r="46" spans="1:7" ht="132" customHeight="1">
      <c r="A46" s="146" t="s">
        <v>161</v>
      </c>
      <c r="B46" s="146"/>
      <c r="C46" s="146"/>
      <c r="D46" s="146"/>
      <c r="E46" s="146"/>
      <c r="F46" s="146"/>
      <c r="G46" s="146"/>
    </row>
    <row r="47" spans="1:7" ht="7.5" customHeight="1">
      <c r="A47" s="11"/>
      <c r="B47" s="11"/>
      <c r="C47" s="11"/>
      <c r="D47" s="11"/>
      <c r="E47" s="11"/>
      <c r="F47" s="11"/>
      <c r="G47" s="11"/>
    </row>
    <row r="48" spans="1:7" ht="145.5" customHeight="1">
      <c r="A48" s="147" t="s">
        <v>162</v>
      </c>
      <c r="B48" s="147"/>
      <c r="C48" s="147"/>
      <c r="D48" s="147"/>
      <c r="E48" s="147"/>
      <c r="F48" s="147"/>
      <c r="G48" s="147"/>
    </row>
  </sheetData>
  <sheetProtection password="E7B6" sheet="1" formatCells="0" formatRows="0" insertRows="0"/>
  <mergeCells count="39">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30:G30"/>
    <mergeCell ref="C4:G4"/>
    <mergeCell ref="A7:G7"/>
    <mergeCell ref="A9:G9"/>
    <mergeCell ref="A17:G17"/>
    <mergeCell ref="A19:G19"/>
    <mergeCell ref="B20:C20"/>
    <mergeCell ref="B24:C24"/>
    <mergeCell ref="B23:C23"/>
    <mergeCell ref="B21:C21"/>
    <mergeCell ref="B28:F28"/>
    <mergeCell ref="A32:G32"/>
    <mergeCell ref="A34:G34"/>
    <mergeCell ref="A38:G38"/>
    <mergeCell ref="A48:G48"/>
    <mergeCell ref="A36:G36"/>
    <mergeCell ref="A42:G42"/>
    <mergeCell ref="A44:G44"/>
    <mergeCell ref="A40:G40"/>
    <mergeCell ref="A46:G46"/>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25" customWidth="1"/>
    <col min="2" max="3" width="9.00390625" style="125" customWidth="1"/>
    <col min="4" max="4" width="5.00390625" style="125" bestFit="1" customWidth="1"/>
    <col min="5" max="5" width="27.375" style="125" customWidth="1"/>
    <col min="6" max="6" width="24.25390625" style="125" customWidth="1"/>
    <col min="7" max="7" width="19.875" style="125" customWidth="1"/>
    <col min="8" max="8" width="7.625" style="125" customWidth="1"/>
    <col min="9" max="16384" width="9.00390625" style="125" customWidth="1"/>
  </cols>
  <sheetData>
    <row r="1" spans="1:8" ht="13.5">
      <c r="A1" s="159" t="s">
        <v>46</v>
      </c>
      <c r="B1" s="159"/>
      <c r="C1" s="159"/>
      <c r="D1" s="159"/>
      <c r="E1" s="159"/>
      <c r="F1" s="159"/>
      <c r="G1" s="159"/>
      <c r="H1" s="159"/>
    </row>
    <row r="2" spans="1:8" ht="13.5">
      <c r="A2" s="160" t="s">
        <v>47</v>
      </c>
      <c r="B2" s="160"/>
      <c r="C2" s="160"/>
      <c r="D2" s="160"/>
      <c r="E2" s="160"/>
      <c r="F2" s="160"/>
      <c r="G2" s="160"/>
      <c r="H2" s="160"/>
    </row>
    <row r="3" spans="1:8" ht="25.5">
      <c r="A3" s="1" t="s">
        <v>48</v>
      </c>
      <c r="B3" s="1" t="s">
        <v>59</v>
      </c>
      <c r="C3" s="1" t="s">
        <v>60</v>
      </c>
      <c r="D3" s="1" t="s">
        <v>49</v>
      </c>
      <c r="E3" s="1" t="s">
        <v>50</v>
      </c>
      <c r="F3" s="1" t="s">
        <v>132</v>
      </c>
      <c r="G3" s="1" t="s">
        <v>51</v>
      </c>
      <c r="H3" s="1" t="s">
        <v>52</v>
      </c>
    </row>
    <row r="4" spans="1:8" ht="51.75" customHeight="1">
      <c r="A4" s="2" t="s">
        <v>102</v>
      </c>
      <c r="B4" s="3"/>
      <c r="C4" s="4"/>
      <c r="D4" s="5" t="s">
        <v>53</v>
      </c>
      <c r="E4" s="6" t="s">
        <v>129</v>
      </c>
      <c r="F4" s="112"/>
      <c r="G4" s="3"/>
      <c r="H4" s="7"/>
    </row>
    <row r="5" spans="1:8" ht="30" customHeight="1">
      <c r="A5" s="161" t="s">
        <v>135</v>
      </c>
      <c r="B5" s="161" t="s">
        <v>131</v>
      </c>
      <c r="C5" s="164" t="str">
        <f>IF('入力シート'!C31="適用","過去15年間の同種工事の施工実績（※1）","今回工事ではこの項目を適用しません。")</f>
        <v>今回工事ではこの項目を適用しません。</v>
      </c>
      <c r="D5" s="164" t="str">
        <f>IF('入力シート'!C31="適用","１号","不要")</f>
        <v>不要</v>
      </c>
      <c r="E5" s="167" t="str">
        <f>IF('入力シート'!C31="適用","平成10年4月1日以降に完成した同種工事の元請としての施工実績を１件記入してください。なお、本市発注工事（※2）での実績がある場合は、それを優先して記入してください。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110">
        <f>IF('入力シート'!C31="適用","施工実績を証明する書類","")</f>
      </c>
      <c r="G5" s="170">
        <f>IF('入力シート'!$C$31="適用","平成10年4月1日以降に完成した本市発注の同種工事の元請としての施工実績がある。","")</f>
      </c>
      <c r="H5" s="172">
        <f>IF('入力シート'!$C$31="適用",4,"")</f>
      </c>
    </row>
    <row r="6" spans="1:8" ht="59.25" customHeight="1">
      <c r="A6" s="162"/>
      <c r="B6" s="162"/>
      <c r="C6" s="165"/>
      <c r="D6" s="165"/>
      <c r="E6" s="168"/>
      <c r="F6" s="168">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171"/>
      <c r="H6" s="173"/>
    </row>
    <row r="7" spans="1:8" ht="93" customHeight="1">
      <c r="A7" s="162"/>
      <c r="B7" s="162"/>
      <c r="C7" s="165"/>
      <c r="D7" s="165"/>
      <c r="E7" s="168"/>
      <c r="F7" s="168"/>
      <c r="G7" s="111">
        <f>IF('入力シート'!$C$31="適用","平成10年4月1日以降に完成した本市発注以外の同種工事の元請としての施工実績がある。","")</f>
      </c>
      <c r="H7" s="8">
        <f>IF('入力シート'!$C$31="適用",2,"")</f>
      </c>
    </row>
    <row r="8" spans="1:8" ht="43.5" customHeight="1">
      <c r="A8" s="162"/>
      <c r="B8" s="163"/>
      <c r="C8" s="166"/>
      <c r="D8" s="166"/>
      <c r="E8" s="169"/>
      <c r="F8" s="169"/>
      <c r="G8" s="111">
        <f>IF('入力シート'!$C$31="適用","実績なし","")</f>
      </c>
      <c r="H8" s="8">
        <f>IF('入力シート'!$C$31="適用",0,"")</f>
      </c>
    </row>
    <row r="9" spans="1:8" ht="59.25" customHeight="1">
      <c r="A9" s="162"/>
      <c r="B9" s="174" t="s">
        <v>54</v>
      </c>
      <c r="C9" s="174" t="str">
        <f>IF('入力シート'!C32="適用","過去2年間の同一登録工種工事での工事成績評定点80点以上の回数（※3）","今回工事ではこの項目を適用しません。")</f>
        <v>過去2年間の同一登録工種工事での工事成績評定点80点以上の回数（※3）</v>
      </c>
      <c r="D9" s="164" t="str">
        <f>IF('入力シート'!C32="適用","１号","不要")</f>
        <v>１号</v>
      </c>
      <c r="E9" s="175" t="str">
        <f>IF('入力シート'!C32="適用","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78" t="str">
        <f>IF('入力シート'!C32="適用","工事完成検査結果通知書の写し","")</f>
        <v>工事完成検査結果通知書の写し</v>
      </c>
      <c r="G9" s="6" t="str">
        <f>IF('入力シート'!$C$32="適用","平成23年4月1日以降に完成した本件工事と同一登録工種で評定点80点以上の本市発注工事が２件以上ある。","")</f>
        <v>平成23年4月1日以降に完成した本件工事と同一登録工種で評定点80点以上の本市発注工事が２件以上ある。</v>
      </c>
      <c r="H9" s="8">
        <f>IF('入力シート'!$C$32="適用",4,"")</f>
        <v>4</v>
      </c>
    </row>
    <row r="10" spans="1:8" ht="59.25" customHeight="1">
      <c r="A10" s="162"/>
      <c r="B10" s="174"/>
      <c r="C10" s="174"/>
      <c r="D10" s="165"/>
      <c r="E10" s="176"/>
      <c r="F10" s="178"/>
      <c r="G10" s="6" t="str">
        <f>IF('入力シート'!$C$32="適用","平成23年4月1日以降に完成した本件工事と同一登録工種で評定点80点以上の本市発注工事が１件ある。","")</f>
        <v>平成23年4月1日以降に完成した本件工事と同一登録工種で評定点80点以上の本市発注工事が１件ある。</v>
      </c>
      <c r="H10" s="8">
        <f>IF('入力シート'!$C$32="適用",2,"")</f>
        <v>2</v>
      </c>
    </row>
    <row r="11" spans="1:8" ht="18" customHeight="1">
      <c r="A11" s="162"/>
      <c r="B11" s="174"/>
      <c r="C11" s="174"/>
      <c r="D11" s="166"/>
      <c r="E11" s="177"/>
      <c r="F11" s="179"/>
      <c r="G11" s="6" t="str">
        <f>IF('入力シート'!$C$32="適用","該当なし","")</f>
        <v>該当なし</v>
      </c>
      <c r="H11" s="8">
        <f>IF('入力シート'!$C$32="適用",0,"")</f>
        <v>0</v>
      </c>
    </row>
    <row r="12" spans="1:8" ht="54.75" customHeight="1">
      <c r="A12" s="162"/>
      <c r="B12" s="174" t="s">
        <v>169</v>
      </c>
      <c r="C12" s="174" t="str">
        <f>IF('入力シート'!C33="適用","過去5年間の優良工事施工会社表彰の回数（※3）","今回工事ではこの項目を適用しません。")</f>
        <v>過去5年間の優良工事施工会社表彰の回数（※3）</v>
      </c>
      <c r="D12" s="164" t="str">
        <f>IF('入力シート'!C33="適用","１号","不要")</f>
        <v>１号</v>
      </c>
      <c r="E12" s="175" t="str">
        <f>IF('入力シート'!C33="適用","平成20年度以降に本件工事と同一部門で、本市における優良工事施工会社表彰を受けている場合に記入してください。","今回工事ではこの項目を適用しません。")</f>
        <v>平成20年度以降に本件工事と同一部門で、本市における優良工事施工会社表彰を受けている場合に記入してください。</v>
      </c>
      <c r="F12" s="180" t="str">
        <f>IF('入力シート'!C33="適用","不要","")</f>
        <v>不要</v>
      </c>
      <c r="G12" s="6" t="str">
        <f>IF('入力シート'!$C$33="適用","平成20年度以降に本件工事と同一部門で、本市における優良工事施工会社表彰を２回以上受けている。","")</f>
        <v>平成20年度以降に本件工事と同一部門で、本市における優良工事施工会社表彰を２回以上受けている。</v>
      </c>
      <c r="H12" s="8">
        <f>IF('入力シート'!$C$33="適用",4,"")</f>
        <v>4</v>
      </c>
    </row>
    <row r="13" spans="1:8" ht="54.75" customHeight="1">
      <c r="A13" s="162"/>
      <c r="B13" s="174"/>
      <c r="C13" s="174"/>
      <c r="D13" s="165"/>
      <c r="E13" s="176"/>
      <c r="F13" s="181"/>
      <c r="G13" s="6" t="str">
        <f>IF('入力シート'!$C$33="適用","平成20年度以降に本件工事と同一部門で、本市における優良工事施工会社表彰を１回受けている。","")</f>
        <v>平成20年度以降に本件工事と同一部門で、本市における優良工事施工会社表彰を１回受けている。</v>
      </c>
      <c r="H13" s="8">
        <f>IF('入力シート'!$C$33="適用",2,"")</f>
        <v>2</v>
      </c>
    </row>
    <row r="14" spans="1:8" ht="19.5" customHeight="1">
      <c r="A14" s="162"/>
      <c r="B14" s="174"/>
      <c r="C14" s="174"/>
      <c r="D14" s="166"/>
      <c r="E14" s="177"/>
      <c r="F14" s="181"/>
      <c r="G14" s="6" t="str">
        <f>IF('入力シート'!$C$33="適用","該当なし","")</f>
        <v>該当なし</v>
      </c>
      <c r="H14" s="8">
        <f>IF('入力シート'!$C$33="適用",0,"")</f>
        <v>0</v>
      </c>
    </row>
    <row r="15" spans="1:8" ht="17.25" customHeight="1">
      <c r="A15" s="162"/>
      <c r="B15" s="161" t="s">
        <v>150</v>
      </c>
      <c r="C15" s="164" t="str">
        <f>IF('入力シート'!C34="適用","配置予定技術者（入札公告に定める技術者）が有する過去15年間の同種工事の施工経験（※1）","今回工事ではこの項目を適用しません。")</f>
        <v>今回工事ではこの項目を適用しません。</v>
      </c>
      <c r="D15" s="164" t="str">
        <f>IF('入力シート'!C34="適用","１号","不要")</f>
        <v>不要</v>
      </c>
      <c r="E15" s="182" t="str">
        <f>IF('入力シート'!C34="適用","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110">
        <f>IF('入力シート'!C34="適用","施工経験を証明する書類","")</f>
      </c>
      <c r="G15" s="170">
        <f>IF('入力シート'!$C$34="適用","平成10年4月1日以降に完成した本市発注の同種工事の元請としての施工経験(主任技術者、監理技術者、現場代理人のうち、いずれかの経験)がある。","")</f>
      </c>
      <c r="H15" s="172">
        <f>IF('入力シート'!$C$34="適用",4,"")</f>
      </c>
    </row>
    <row r="16" spans="1:8" ht="66.75" customHeight="1">
      <c r="A16" s="162"/>
      <c r="B16" s="162"/>
      <c r="C16" s="165"/>
      <c r="D16" s="165"/>
      <c r="E16" s="183"/>
      <c r="F16" s="168">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171"/>
      <c r="H16" s="173"/>
    </row>
    <row r="17" spans="1:8" ht="124.5" customHeight="1">
      <c r="A17" s="162"/>
      <c r="B17" s="162"/>
      <c r="C17" s="165"/>
      <c r="D17" s="165"/>
      <c r="E17" s="183"/>
      <c r="F17" s="168"/>
      <c r="G17" s="111">
        <f>IF('入力シート'!$C$34="適用","平成10年4月1日以降に完成した本市発注以外の同種工事の元請としての施工経験(主任技術者、監理技術者、現場代理人のうち、いずれかの経験)がある。","")</f>
      </c>
      <c r="H17" s="8">
        <f>IF('入力シート'!$C$34="適用",2,"")</f>
      </c>
    </row>
    <row r="18" spans="1:8" ht="84" customHeight="1">
      <c r="A18" s="162"/>
      <c r="B18" s="162"/>
      <c r="C18" s="165"/>
      <c r="D18" s="165"/>
      <c r="E18" s="183"/>
      <c r="F18" s="168"/>
      <c r="G18" s="185">
        <f>IF('入力シート'!$C$34="適用","該当なし","")</f>
      </c>
      <c r="H18" s="172">
        <f>IF('入力シート'!$C$34="適用",0,"")</f>
      </c>
    </row>
    <row r="19" spans="1:8" ht="89.25" customHeight="1">
      <c r="A19" s="162"/>
      <c r="B19" s="163"/>
      <c r="C19" s="166"/>
      <c r="D19" s="166"/>
      <c r="E19" s="184"/>
      <c r="F19" s="169"/>
      <c r="G19" s="186"/>
      <c r="H19" s="187"/>
    </row>
    <row r="20" spans="1:8" ht="115.5" customHeight="1">
      <c r="A20" s="162"/>
      <c r="B20" s="174" t="s">
        <v>151</v>
      </c>
      <c r="C20" s="174" t="str">
        <f>IF('入力シート'!C35="適用","配置予定技術者（入札公告に定める技術者）が有する資格","今回工事ではこの項目を適用しません。")</f>
        <v>今回工事ではこの項目を適用しません。</v>
      </c>
      <c r="D20" s="164" t="str">
        <f>IF('入力シート'!C35="適用","１号","不要")</f>
        <v>不要</v>
      </c>
      <c r="E20" s="188"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189">
        <f>IF('入力シート'!C35="適用","監理技術者資格者証及び監理技術者講習終了証の写し","")</f>
      </c>
      <c r="G20" s="6">
        <f>IF('入力シート'!$C$35="適用","監理技術者の配置を必要としない工事において、監理技術者資格者証を有する技術者を配置する。","")</f>
      </c>
      <c r="H20" s="8">
        <f>IF('入力シート'!$C$35="適用",4,"")</f>
      </c>
    </row>
    <row r="21" spans="1:8" ht="115.5" customHeight="1">
      <c r="A21" s="162"/>
      <c r="B21" s="174"/>
      <c r="C21" s="174"/>
      <c r="D21" s="166"/>
      <c r="E21" s="188"/>
      <c r="F21" s="190"/>
      <c r="G21" s="6">
        <f>IF('入力シート'!$C$35="適用","監理技術者の配置を必要としない工事において、監理技術者資格者証を有する技術者を配置しない。","")</f>
      </c>
      <c r="H21" s="8">
        <f>IF('入力シート'!$C$35="適用",0,"")</f>
      </c>
    </row>
    <row r="22" spans="1:8" ht="62.25" customHeight="1">
      <c r="A22" s="162"/>
      <c r="B22" s="174" t="s">
        <v>170</v>
      </c>
      <c r="C22" s="174" t="str">
        <f>IF('入力シート'!C36="適用","過去5年間の配置予定現場代理人の横浜市優良工事現場責任者表彰の有無","今回工事ではこの項目を適用しません。")</f>
        <v>過去5年間の配置予定現場代理人の横浜市優良工事現場責任者表彰の有無</v>
      </c>
      <c r="D22" s="164" t="str">
        <f>IF('入力シート'!C36="適用","１号","不要")</f>
        <v>１号</v>
      </c>
      <c r="E22" s="188" t="str">
        <f>IF('入力シート'!C36="適用","平成20年度以降に配置予定現場代理人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20年度以降に配置予定現場代理人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v>
      </c>
      <c r="F22" s="180" t="str">
        <f>IF('入力シート'!C36="適用","不要","")</f>
        <v>不要</v>
      </c>
      <c r="G22" s="6" t="str">
        <f>IF('入力シート'!$C$36="適用","平成20年度以降に配置現場代理人が本件工事と同一部門で横浜市優良工事現場責任者表彰を受けている。","")</f>
        <v>平成20年度以降に配置現場代理人が本件工事と同一部門で横浜市優良工事現場責任者表彰を受けている。</v>
      </c>
      <c r="H22" s="8">
        <f>IF('入力シート'!$C$36="適用",2,"")</f>
        <v>2</v>
      </c>
    </row>
    <row r="23" spans="1:8" ht="54.75" customHeight="1">
      <c r="A23" s="162"/>
      <c r="B23" s="174"/>
      <c r="C23" s="174"/>
      <c r="D23" s="165"/>
      <c r="E23" s="188"/>
      <c r="F23" s="181"/>
      <c r="G23" s="192" t="str">
        <f>IF('入力シート'!$C$36="適用","受けていない。","")</f>
        <v>受けていない。</v>
      </c>
      <c r="H23" s="172">
        <f>IF('入力シート'!$C$36="適用",0,"")</f>
        <v>0</v>
      </c>
    </row>
    <row r="24" spans="1:8" ht="17.25" customHeight="1">
      <c r="A24" s="162"/>
      <c r="B24" s="174"/>
      <c r="C24" s="174"/>
      <c r="D24" s="166"/>
      <c r="E24" s="188"/>
      <c r="F24" s="191"/>
      <c r="G24" s="187"/>
      <c r="H24" s="187"/>
    </row>
    <row r="25" spans="1:8" ht="40.5" customHeight="1">
      <c r="A25" s="162"/>
      <c r="B25" s="174" t="s">
        <v>55</v>
      </c>
      <c r="C25" s="174" t="str">
        <f>IF('入力シート'!C37="適用","品質管理マネジメントシステム(ISO9001)の取得の有無","今回工事ではこの項目を適用しません。")</f>
        <v>品質管理マネジメントシステム(ISO9001)の取得の有無</v>
      </c>
      <c r="D25" s="164" t="str">
        <f>IF('入力シート'!C37="適用","１号","不要")</f>
        <v>１号</v>
      </c>
      <c r="E25" s="188" t="str">
        <f>IF('入力シート'!C37="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入札期間の最終日時点で有効なISO9001を横浜市内の事業所を含む範囲で登録している場合に記入してください。またその内容を証明するために右記資料を添付してください。</v>
      </c>
      <c r="F25" s="193" t="str">
        <f>IF('入力シート'!C37="適用","登録証の写し及び登録範囲が証明できる付属書等の写し。","")</f>
        <v>登録証の写し及び登録範囲が証明できる付属書等の写し。</v>
      </c>
      <c r="G25" s="6" t="str">
        <f>IF('入力シート'!$C$37="適用","ISO9001を横浜市内の事業所を含む範囲で登録している。","")</f>
        <v>ISO9001を横浜市内の事業所を含む範囲で登録している。</v>
      </c>
      <c r="H25" s="8">
        <f>IF('入力シート'!$C$37="適用",2,"")</f>
        <v>2</v>
      </c>
    </row>
    <row r="26" spans="1:8" ht="41.25" customHeight="1">
      <c r="A26" s="163"/>
      <c r="B26" s="174"/>
      <c r="C26" s="174"/>
      <c r="D26" s="166"/>
      <c r="E26" s="188"/>
      <c r="F26" s="193"/>
      <c r="G26" s="6" t="str">
        <f>IF('入力シート'!$C$37="適用","登録していない。","")</f>
        <v>登録していない。</v>
      </c>
      <c r="H26" s="8">
        <f>IF('入力シート'!$C$37="適用",0,"")</f>
        <v>0</v>
      </c>
    </row>
    <row r="27" spans="1:8" ht="67.5" customHeight="1">
      <c r="A27" s="174" t="s">
        <v>152</v>
      </c>
      <c r="B27" s="174" t="s">
        <v>56</v>
      </c>
      <c r="C27" s="174" t="str">
        <f>IF('入力シート'!C38="適用","建設業の許可における主たる営業所の所在地","今回工事ではこの項目を適用しません。")</f>
        <v>建設業の許可における主たる営業所の所在地</v>
      </c>
      <c r="D27" s="164" t="str">
        <f>IF('入力シート'!C38="適用","１号","不要")</f>
        <v>１号</v>
      </c>
      <c r="E27" s="188" t="str">
        <f>IF('入力シート'!C38="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93" t="str">
        <f>IF('入力シート'!C38="適用","主たる営業所の所在地を証明する書類（建設業の許可通知書の写し等）","")</f>
        <v>主たる営業所の所在地を証明する書類（建設業の許可通知書の写し等）</v>
      </c>
      <c r="G27" s="6" t="str">
        <f>IF('入力シート'!$C$38="適用","工事施工場所と同一行政区内に建設業の許可における主たる営業所がある。","")</f>
        <v>工事施工場所と同一行政区内に建設業の許可における主たる営業所がある。</v>
      </c>
      <c r="H27" s="8">
        <f>IF('入力シート'!$C$38="適用",2,"")</f>
        <v>2</v>
      </c>
    </row>
    <row r="28" spans="1:8" ht="33.75" customHeight="1">
      <c r="A28" s="174"/>
      <c r="B28" s="174"/>
      <c r="C28" s="174"/>
      <c r="D28" s="166"/>
      <c r="E28" s="188"/>
      <c r="F28" s="193"/>
      <c r="G28" s="6" t="str">
        <f>IF('入力シート'!$C$38="適用","上記以外","")</f>
        <v>上記以外</v>
      </c>
      <c r="H28" s="8">
        <f>IF('入力シート'!$C$38="適用",0,"")</f>
        <v>0</v>
      </c>
    </row>
    <row r="29" spans="1:8" ht="38.25" customHeight="1">
      <c r="A29" s="174"/>
      <c r="B29" s="174" t="s">
        <v>174</v>
      </c>
      <c r="C29" s="174" t="str">
        <f>IF('入力シート'!C39="適用","横浜市災害協力事業者名簿登載の有無","今回工事ではこの項目を適用しません。")</f>
        <v>横浜市災害協力事業者名簿登載の有無</v>
      </c>
      <c r="D29" s="164" t="str">
        <f>IF('入力シート'!C39="適用","１号","不要")</f>
        <v>１号</v>
      </c>
      <c r="E29" s="188" t="str">
        <f>IF('入力シート'!C39="適用","平成25年度横浜市災害協力事業者名簿の登載の有無を記入してください。","今回工事ではこの項目を適用しません。")</f>
        <v>平成25年度横浜市災害協力事業者名簿の登載の有無を記入してください。</v>
      </c>
      <c r="F29" s="180" t="str">
        <f>IF('入力シート'!C39="適用","不要","")</f>
        <v>不要</v>
      </c>
      <c r="G29" s="6" t="str">
        <f>IF('入力シート'!$C$39="適用","平成25年度横浜市災害協力事業者名簿に登載がある。","")</f>
        <v>平成25年度横浜市災害協力事業者名簿に登載がある。</v>
      </c>
      <c r="H29" s="8">
        <f>IF('入力シート'!$C$39="適用",2,"")</f>
        <v>2</v>
      </c>
    </row>
    <row r="30" spans="1:8" ht="38.25" customHeight="1">
      <c r="A30" s="174"/>
      <c r="B30" s="174"/>
      <c r="C30" s="174"/>
      <c r="D30" s="166"/>
      <c r="E30" s="188"/>
      <c r="F30" s="191"/>
      <c r="G30" s="6" t="str">
        <f>IF('入力シート'!$C$39="適用","平成25年度横浜市災害協力事業者名簿に登載がない。","")</f>
        <v>平成25年度横浜市災害協力事業者名簿に登載がない。</v>
      </c>
      <c r="H30" s="8">
        <f>IF('入力シート'!$C$39="適用",0,"")</f>
        <v>0</v>
      </c>
    </row>
    <row r="31" spans="1:8" ht="38.25" customHeight="1">
      <c r="A31" s="174"/>
      <c r="B31" s="174" t="s">
        <v>57</v>
      </c>
      <c r="C31" s="174" t="str">
        <f>IF('入力シート'!C40="適用","環境マネジメントシステム(ISO14001)の取得の有無","今回工事ではこの項目を適用しません。")</f>
        <v>今回工事ではこの項目を適用しません。</v>
      </c>
      <c r="D31" s="164" t="str">
        <f>IF('入力シート'!C40="適用","１号","不要")</f>
        <v>不要</v>
      </c>
      <c r="E31" s="188" t="str">
        <f>IF('入力シート'!C40="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93">
        <f>IF('入力シート'!C40="適用","登録証の写し及び登録範囲が証明できる付属書等の写し","")</f>
      </c>
      <c r="G31" s="6">
        <f>IF('入力シート'!$C$40="適用","ISO14001を横浜市内の事業所を含む範囲で登録している。","")</f>
      </c>
      <c r="H31" s="8">
        <f>IF('入力シート'!$C$40="適用",2,"")</f>
      </c>
    </row>
    <row r="32" spans="1:8" ht="38.25" customHeight="1">
      <c r="A32" s="174"/>
      <c r="B32" s="174"/>
      <c r="C32" s="174"/>
      <c r="D32" s="166"/>
      <c r="E32" s="188"/>
      <c r="F32" s="193"/>
      <c r="G32" s="6">
        <f>IF('入力シート'!$C$40="適用","登録していない。","")</f>
      </c>
      <c r="H32" s="8">
        <f>IF('入力シート'!$C$40="適用",0,"")</f>
      </c>
    </row>
    <row r="33" spans="1:8" ht="13.5">
      <c r="A33" s="199" t="s">
        <v>58</v>
      </c>
      <c r="B33" s="199"/>
      <c r="C33" s="199"/>
      <c r="D33" s="199"/>
      <c r="E33" s="199"/>
      <c r="F33" s="199"/>
      <c r="G33" s="199"/>
      <c r="H33" s="8">
        <f>SUM(H5,H9,H12,H15,H20,H22,H25,H27,H29,H31)</f>
        <v>16</v>
      </c>
    </row>
    <row r="35" spans="1:8" ht="24.75" customHeight="1">
      <c r="A35" s="194" t="s">
        <v>153</v>
      </c>
      <c r="B35" s="194"/>
      <c r="C35" s="194"/>
      <c r="D35" s="194"/>
      <c r="E35" s="194"/>
      <c r="F35" s="194"/>
      <c r="G35" s="194"/>
      <c r="H35" s="194"/>
    </row>
    <row r="36" spans="1:8" ht="13.5">
      <c r="A36" s="194" t="s">
        <v>103</v>
      </c>
      <c r="B36" s="194"/>
      <c r="C36" s="194"/>
      <c r="D36" s="194"/>
      <c r="E36" s="194"/>
      <c r="F36" s="194"/>
      <c r="G36" s="194"/>
      <c r="H36" s="194"/>
    </row>
    <row r="37" spans="1:8" ht="13.5">
      <c r="A37" s="194" t="s">
        <v>104</v>
      </c>
      <c r="B37" s="194"/>
      <c r="C37" s="194"/>
      <c r="D37" s="194"/>
      <c r="E37" s="194"/>
      <c r="F37" s="194"/>
      <c r="G37" s="194"/>
      <c r="H37" s="194"/>
    </row>
    <row r="38" spans="1:8" ht="13.5">
      <c r="A38" s="194" t="s">
        <v>154</v>
      </c>
      <c r="B38" s="194"/>
      <c r="C38" s="194"/>
      <c r="D38" s="194"/>
      <c r="E38" s="194"/>
      <c r="F38" s="194"/>
      <c r="G38" s="194"/>
      <c r="H38" s="194"/>
    </row>
    <row r="39" spans="1:8" ht="37.5" customHeight="1">
      <c r="A39" s="194" t="s">
        <v>155</v>
      </c>
      <c r="B39" s="194"/>
      <c r="C39" s="194"/>
      <c r="D39" s="194"/>
      <c r="E39" s="194"/>
      <c r="F39" s="194"/>
      <c r="G39" s="194"/>
      <c r="H39" s="194"/>
    </row>
    <row r="40" spans="1:8" ht="26.25" customHeight="1">
      <c r="A40" s="194" t="s">
        <v>156</v>
      </c>
      <c r="B40" s="194"/>
      <c r="C40" s="194"/>
      <c r="D40" s="194"/>
      <c r="E40" s="194"/>
      <c r="F40" s="194"/>
      <c r="G40" s="194"/>
      <c r="H40" s="194"/>
    </row>
    <row r="41" spans="1:8" ht="26.25" customHeight="1">
      <c r="A41" s="195" t="s">
        <v>157</v>
      </c>
      <c r="B41" s="196"/>
      <c r="C41" s="196"/>
      <c r="D41" s="196"/>
      <c r="E41" s="196"/>
      <c r="F41" s="196"/>
      <c r="G41" s="196"/>
      <c r="H41" s="196"/>
    </row>
    <row r="42" spans="1:8" ht="13.5">
      <c r="A42" s="195"/>
      <c r="B42" s="196"/>
      <c r="C42" s="196"/>
      <c r="D42" s="196"/>
      <c r="E42" s="196"/>
      <c r="F42" s="196"/>
      <c r="G42" s="196"/>
      <c r="H42" s="196"/>
    </row>
    <row r="43" spans="1:8" ht="13.5">
      <c r="A43" s="197"/>
      <c r="B43" s="198"/>
      <c r="C43" s="198"/>
      <c r="D43" s="198"/>
      <c r="E43" s="198"/>
      <c r="F43" s="198"/>
      <c r="G43" s="198"/>
      <c r="H43" s="198"/>
    </row>
  </sheetData>
  <sheetProtection password="E7B6" sheet="1" formatCells="0" formatRows="0" insertRows="0"/>
  <mergeCells count="72">
    <mergeCell ref="A40:H40"/>
    <mergeCell ref="A41:H41"/>
    <mergeCell ref="A42:H42"/>
    <mergeCell ref="A43:H43"/>
    <mergeCell ref="A33:G33"/>
    <mergeCell ref="A35:H35"/>
    <mergeCell ref="A36:H36"/>
    <mergeCell ref="A37:H37"/>
    <mergeCell ref="A38:H38"/>
    <mergeCell ref="A39:H39"/>
    <mergeCell ref="F29:F30"/>
    <mergeCell ref="B31:B32"/>
    <mergeCell ref="C31:C32"/>
    <mergeCell ref="D31:D32"/>
    <mergeCell ref="E31:E32"/>
    <mergeCell ref="F31:F32"/>
    <mergeCell ref="A27:A32"/>
    <mergeCell ref="B27:B28"/>
    <mergeCell ref="C27:C28"/>
    <mergeCell ref="D27:D28"/>
    <mergeCell ref="E27:E28"/>
    <mergeCell ref="F27:F28"/>
    <mergeCell ref="B29:B30"/>
    <mergeCell ref="C29:C30"/>
    <mergeCell ref="D29:D30"/>
    <mergeCell ref="E29:E30"/>
    <mergeCell ref="G23:G24"/>
    <mergeCell ref="H23:H24"/>
    <mergeCell ref="B25:B26"/>
    <mergeCell ref="C25:C26"/>
    <mergeCell ref="D25:D26"/>
    <mergeCell ref="E25:E26"/>
    <mergeCell ref="F25:F26"/>
    <mergeCell ref="B20:B21"/>
    <mergeCell ref="C20:C21"/>
    <mergeCell ref="D20:D21"/>
    <mergeCell ref="E20:E21"/>
    <mergeCell ref="F20:F21"/>
    <mergeCell ref="B22:B24"/>
    <mergeCell ref="C22:C24"/>
    <mergeCell ref="D22:D24"/>
    <mergeCell ref="E22:E24"/>
    <mergeCell ref="F22:F24"/>
    <mergeCell ref="B15:B19"/>
    <mergeCell ref="C15:C19"/>
    <mergeCell ref="D15:D19"/>
    <mergeCell ref="E15:E19"/>
    <mergeCell ref="G15:G16"/>
    <mergeCell ref="H15:H16"/>
    <mergeCell ref="F16:F19"/>
    <mergeCell ref="G18:G19"/>
    <mergeCell ref="H18:H19"/>
    <mergeCell ref="B9:B11"/>
    <mergeCell ref="C9:C11"/>
    <mergeCell ref="D9:D11"/>
    <mergeCell ref="E9:E11"/>
    <mergeCell ref="F9:F11"/>
    <mergeCell ref="B12:B14"/>
    <mergeCell ref="C12:C14"/>
    <mergeCell ref="D12:D14"/>
    <mergeCell ref="E12:E14"/>
    <mergeCell ref="F12:F14"/>
    <mergeCell ref="A1:H1"/>
    <mergeCell ref="A2:H2"/>
    <mergeCell ref="A5:A26"/>
    <mergeCell ref="B5:B8"/>
    <mergeCell ref="C5:C8"/>
    <mergeCell ref="D5:D8"/>
    <mergeCell ref="E5:E8"/>
    <mergeCell ref="G5:G6"/>
    <mergeCell ref="H5:H6"/>
    <mergeCell ref="F6:F8"/>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5" customWidth="1"/>
    <col min="2" max="2" width="14.75390625" style="85" customWidth="1"/>
    <col min="3" max="3" width="15.00390625" style="85" customWidth="1"/>
    <col min="4" max="4" width="13.25390625" style="85" customWidth="1"/>
    <col min="5" max="5" width="42.25390625" style="85" customWidth="1"/>
    <col min="6" max="16384" width="9.00390625" style="85" customWidth="1"/>
  </cols>
  <sheetData>
    <row r="1" ht="12">
      <c r="E1" s="86" t="s">
        <v>67</v>
      </c>
    </row>
    <row r="2" spans="1:5" ht="12">
      <c r="A2" s="85" t="s">
        <v>13</v>
      </c>
      <c r="E2" s="87" t="str">
        <f>'入力シート'!E6</f>
        <v>平成○○年○○月○○日</v>
      </c>
    </row>
    <row r="3" ht="12">
      <c r="A3" s="85" t="s">
        <v>38</v>
      </c>
    </row>
    <row r="4" ht="12">
      <c r="A4" s="85" t="s">
        <v>39</v>
      </c>
    </row>
    <row r="5" ht="8.25" customHeight="1"/>
    <row r="6" spans="3:5" ht="12">
      <c r="C6" s="201" t="s">
        <v>11</v>
      </c>
      <c r="D6" s="201"/>
      <c r="E6" s="85" t="str">
        <f>'入力シート'!E11</f>
        <v>○○・□□建設共同企業体</v>
      </c>
    </row>
    <row r="7" spans="3:5" s="108" customFormat="1" ht="13.5">
      <c r="C7" s="235" t="s">
        <v>127</v>
      </c>
      <c r="D7" s="235"/>
      <c r="E7" s="90">
        <f>'入力シート'!E12</f>
        <v>56789</v>
      </c>
    </row>
    <row r="8" spans="3:5" ht="18" customHeight="1">
      <c r="C8" s="202" t="s">
        <v>80</v>
      </c>
      <c r="D8" s="88" t="s">
        <v>10</v>
      </c>
      <c r="E8" s="88" t="str">
        <f>'入力シート'!E9</f>
        <v>横浜市○区○○町○丁目○－○</v>
      </c>
    </row>
    <row r="9" spans="3:5" ht="18" customHeight="1">
      <c r="C9" s="202"/>
      <c r="D9" s="88" t="s">
        <v>9</v>
      </c>
      <c r="E9" s="88" t="str">
        <f>'入力シート'!E7</f>
        <v>株式会社○○○○○○</v>
      </c>
    </row>
    <row r="10" spans="3:5" ht="18" customHeight="1">
      <c r="C10" s="202"/>
      <c r="D10" s="88" t="s">
        <v>8</v>
      </c>
      <c r="E10" s="89" t="str">
        <f>'入力シート'!E10</f>
        <v>代表取締役　○○　○○</v>
      </c>
    </row>
    <row r="11" spans="3:5" ht="12">
      <c r="C11" s="202"/>
      <c r="D11" s="88" t="s">
        <v>15</v>
      </c>
      <c r="E11" s="90">
        <f>'入力シート'!E8</f>
        <v>12345</v>
      </c>
    </row>
    <row r="12" ht="9" customHeight="1"/>
    <row r="13" spans="1:5" ht="17.25">
      <c r="A13" s="208" t="s">
        <v>101</v>
      </c>
      <c r="B13" s="208"/>
      <c r="C13" s="208"/>
      <c r="D13" s="208"/>
      <c r="E13" s="208"/>
    </row>
    <row r="14" ht="8.25" customHeight="1"/>
    <row r="15" ht="12">
      <c r="A15" s="85" t="s">
        <v>81</v>
      </c>
    </row>
    <row r="16" spans="1:5" ht="6" customHeight="1">
      <c r="A16" s="91"/>
      <c r="B16" s="88"/>
      <c r="C16" s="88"/>
      <c r="D16" s="88"/>
      <c r="E16" s="88"/>
    </row>
    <row r="17" spans="1:5" ht="12">
      <c r="A17" s="92" t="s">
        <v>2</v>
      </c>
      <c r="B17" s="93" t="str">
        <f>'入力シート'!E19</f>
        <v>緑区白山二丁目地内舗装補修工事</v>
      </c>
      <c r="C17" s="93"/>
      <c r="D17" s="93"/>
      <c r="E17" s="94"/>
    </row>
    <row r="18" spans="1:5" ht="12">
      <c r="A18" s="95"/>
      <c r="B18" s="96"/>
      <c r="C18" s="95"/>
      <c r="D18" s="95"/>
      <c r="E18" s="96"/>
    </row>
    <row r="19" spans="1:5" ht="17.25" customHeight="1">
      <c r="A19" s="97" t="s">
        <v>0</v>
      </c>
      <c r="B19" s="207" t="s">
        <v>82</v>
      </c>
      <c r="C19" s="207"/>
      <c r="D19" s="207"/>
      <c r="E19" s="207"/>
    </row>
    <row r="20" spans="1:5" ht="24.75" customHeight="1">
      <c r="A20" s="209" t="s">
        <v>3</v>
      </c>
      <c r="B20" s="82" t="str">
        <f>IF('入力シート'!$C$31="適用","同種工事","不適用")</f>
        <v>不適用</v>
      </c>
      <c r="C20" s="228">
        <f>IF('入力シート'!$C$31="適用",'入力シート'!E31,"")</f>
      </c>
      <c r="D20" s="229"/>
      <c r="E20" s="230">
        <f>IF('入力シート'!$C$31="適用","同種工事の条件","")</f>
      </c>
    </row>
    <row r="21" spans="1:5" ht="12">
      <c r="A21" s="209"/>
      <c r="B21" s="82">
        <f>IF('入力シート'!$C$31="適用","工事名","")</f>
      </c>
      <c r="C21" s="214"/>
      <c r="D21" s="214"/>
      <c r="E21" s="214"/>
    </row>
    <row r="22" spans="1:5" ht="12">
      <c r="A22" s="209"/>
      <c r="B22" s="82">
        <f>IF('入力シート'!$C$31="適用","契約金額(税込み)","")</f>
      </c>
      <c r="C22" s="214"/>
      <c r="D22" s="214"/>
      <c r="E22" s="214"/>
    </row>
    <row r="23" spans="1:5" ht="28.5" customHeight="1">
      <c r="A23" s="209"/>
      <c r="B23" s="82">
        <f>IF('入力シート'!$C$31="適用","添付資料","")</f>
      </c>
      <c r="C23" s="225">
        <f>IF('入力シート'!$C$31="適用","（添付する資料名を記入して下さい。）","")</f>
      </c>
      <c r="D23" s="225"/>
      <c r="E23" s="225">
        <f>IF('入力シート'!$C$31="適用","同種工事の条件","")</f>
      </c>
    </row>
    <row r="24" spans="1:5" ht="12">
      <c r="A24" s="209" t="s">
        <v>110</v>
      </c>
      <c r="B24" s="82" t="str">
        <f>IF('入力シート'!$C$32="適用","同一登録工種","不適用")</f>
        <v>同一登録工種</v>
      </c>
      <c r="C24" s="217" t="str">
        <f>IF('入力シート'!$C$32="適用",'入力シート'!E32,"")</f>
        <v>ほ装</v>
      </c>
      <c r="D24" s="218"/>
      <c r="E24" s="219" t="str">
        <f>IF('入力シート'!$C$32="適用","同一登録工種","")</f>
        <v>同一登録工種</v>
      </c>
    </row>
    <row r="25" spans="1:5" ht="24.75" customHeight="1">
      <c r="A25" s="209"/>
      <c r="B25" s="231" t="str">
        <f>IF('入力シート'!$C$32="適用","工事１","")</f>
        <v>工事１</v>
      </c>
      <c r="C25" s="98" t="str">
        <f>IF('入力シート'!$C$32="適用","工事名","")</f>
        <v>工事名</v>
      </c>
      <c r="D25" s="203"/>
      <c r="E25" s="204"/>
    </row>
    <row r="26" spans="1:5" ht="12">
      <c r="A26" s="209"/>
      <c r="B26" s="231" t="str">
        <f>IF('入力シート'!$C$32="適用","同一登録工種","")</f>
        <v>同一登録工種</v>
      </c>
      <c r="C26" s="82" t="str">
        <f>IF('入力シート'!$C$32="適用","工事成績評定点","")</f>
        <v>工事成績評定点</v>
      </c>
      <c r="D26" s="205"/>
      <c r="E26" s="206"/>
    </row>
    <row r="27" spans="1:5" ht="24.75" customHeight="1">
      <c r="A27" s="209"/>
      <c r="B27" s="231" t="str">
        <f>IF('入力シート'!$C$32="適用","工事２","")</f>
        <v>工事２</v>
      </c>
      <c r="C27" s="98" t="str">
        <f>IF('入力シート'!$C$32="適用","工事名","")</f>
        <v>工事名</v>
      </c>
      <c r="D27" s="203"/>
      <c r="E27" s="204"/>
    </row>
    <row r="28" spans="1:5" ht="12">
      <c r="A28" s="209"/>
      <c r="B28" s="231" t="str">
        <f>IF('入力シート'!$C$32="適用","同一登録工種","")</f>
        <v>同一登録工種</v>
      </c>
      <c r="C28" s="82" t="str">
        <f>IF('入力シート'!$C$32="適用","工事成績評定点","")</f>
        <v>工事成績評定点</v>
      </c>
      <c r="D28" s="205"/>
      <c r="E28" s="206"/>
    </row>
    <row r="29" spans="1:5" ht="12">
      <c r="A29" s="209"/>
      <c r="B29" s="82" t="str">
        <f>IF('入力シート'!$C$32="適用","添付資料","")</f>
        <v>添付資料</v>
      </c>
      <c r="C29" s="211" t="str">
        <f>IF('入力シート'!$C$32="適用","工事完成検査結果通知書の写し","")</f>
        <v>工事完成検査結果通知書の写し</v>
      </c>
      <c r="D29" s="212"/>
      <c r="E29" s="213" t="str">
        <f>IF('入力シート'!$C$32="適用","同一登録工種","")</f>
        <v>同一登録工種</v>
      </c>
    </row>
    <row r="30" spans="1:5" ht="12" customHeight="1">
      <c r="A30" s="232" t="s">
        <v>171</v>
      </c>
      <c r="B30" s="82" t="str">
        <f>IF('入力シート'!$C$33="適用","部門","不適用")</f>
        <v>部門</v>
      </c>
      <c r="C30" s="211" t="str">
        <f>IF('入力シート'!$C$33="適用",'入力シート'!E33,"")</f>
        <v>土木</v>
      </c>
      <c r="D30" s="212"/>
      <c r="E30" s="213" t="str">
        <f>IF('入力シート'!$C$32="適用","同一登録工種","")</f>
        <v>同一登録工種</v>
      </c>
    </row>
    <row r="31" spans="1:5" ht="12" customHeight="1">
      <c r="A31" s="233"/>
      <c r="B31" s="231" t="str">
        <f>IF('入力シート'!$C$33="適用","表彰年度","")</f>
        <v>表彰年度</v>
      </c>
      <c r="C31" s="82" t="str">
        <f>IF('入力シート'!$C$33="適用","表彰１","")</f>
        <v>表彰１</v>
      </c>
      <c r="D31" s="205"/>
      <c r="E31" s="206"/>
    </row>
    <row r="32" spans="1:5" ht="12" customHeight="1">
      <c r="A32" s="234"/>
      <c r="B32" s="231" t="str">
        <f>IF('入力シート'!$C$33="適用","部門","")</f>
        <v>部門</v>
      </c>
      <c r="C32" s="82" t="str">
        <f>IF('入力シート'!$C$33="適用","表彰２","")</f>
        <v>表彰２</v>
      </c>
      <c r="D32" s="205"/>
      <c r="E32" s="206"/>
    </row>
    <row r="33" spans="1:5" ht="24.75" customHeight="1">
      <c r="A33" s="209" t="s">
        <v>111</v>
      </c>
      <c r="B33" s="82" t="str">
        <f>IF('入力シート'!$C$34="適用","同種工事","不適用")</f>
        <v>不適用</v>
      </c>
      <c r="C33" s="228">
        <f>IF('入力シート'!$C$34="適用",'入力シート'!E34,"")</f>
      </c>
      <c r="D33" s="229"/>
      <c r="E33" s="230" t="str">
        <f>IF('入力シート'!$C$32="適用","同一登録工種","")</f>
        <v>同一登録工種</v>
      </c>
    </row>
    <row r="34" spans="1:5" ht="12">
      <c r="A34" s="209"/>
      <c r="B34" s="82">
        <f>IF('入力シート'!$C$34="適用","工事名","")</f>
      </c>
      <c r="C34" s="214"/>
      <c r="D34" s="214"/>
      <c r="E34" s="214"/>
    </row>
    <row r="35" spans="1:5" ht="12">
      <c r="A35" s="209"/>
      <c r="B35" s="83">
        <f>IF('入力シート'!$C$34="適用","契約金額(税込み)","")</f>
      </c>
      <c r="C35" s="214"/>
      <c r="D35" s="214"/>
      <c r="E35" s="214"/>
    </row>
    <row r="36" spans="1:5" ht="12">
      <c r="A36" s="209"/>
      <c r="B36" s="82">
        <f>IF('入力シート'!$C$34="適用","技術者氏名","")</f>
      </c>
      <c r="C36" s="214"/>
      <c r="D36" s="214"/>
      <c r="E36" s="214"/>
    </row>
    <row r="37" spans="1:5" ht="36" customHeight="1">
      <c r="A37" s="209"/>
      <c r="B37" s="82">
        <f>IF('入力シート'!$C$34="適用","添付資料","")</f>
      </c>
      <c r="C37" s="225">
        <f>IF('入力シート'!$C$34="適用","（添付する資料名を記入して下さい。）","")</f>
      </c>
      <c r="D37" s="225"/>
      <c r="E37" s="225">
        <f>IF('入力シート'!$C$31="適用","同種工事の条件","")</f>
      </c>
    </row>
    <row r="38" spans="1:5" ht="12">
      <c r="A38" s="209" t="s">
        <v>112</v>
      </c>
      <c r="B38" s="82" t="str">
        <f>IF('入力シート'!$C$35="適用","技術者氏名","不適用")</f>
        <v>不適用</v>
      </c>
      <c r="C38" s="226"/>
      <c r="D38" s="226"/>
      <c r="E38" s="226"/>
    </row>
    <row r="39" spans="1:5" ht="12">
      <c r="A39" s="209"/>
      <c r="B39" s="84">
        <f>IF('入力シート'!$C$35="適用","監理技術者番号","")</f>
      </c>
      <c r="C39" s="226"/>
      <c r="D39" s="226"/>
      <c r="E39" s="226"/>
    </row>
    <row r="40" spans="1:5" ht="12">
      <c r="A40" s="209"/>
      <c r="B40" s="82">
        <f>IF('入力シート'!$C$35="適用","添付資料","")</f>
      </c>
      <c r="C40" s="211">
        <f>IF('入力シート'!$C$35="適用","監理技術者証及び監理技術者講習修了証の写し","")</f>
      </c>
      <c r="D40" s="212"/>
      <c r="E40" s="213">
        <f>IF('入力シート'!$C$35="適用","技術者氏名","")</f>
      </c>
    </row>
    <row r="41" spans="1:5" ht="18" customHeight="1">
      <c r="A41" s="227" t="s">
        <v>172</v>
      </c>
      <c r="B41" s="82" t="str">
        <f>IF('入力シート'!$C$36="適用","部門","不適用")</f>
        <v>部門</v>
      </c>
      <c r="C41" s="211" t="str">
        <f>IF('入力シート'!$C$36="適用",'入力シート'!E36,"")</f>
        <v>土木</v>
      </c>
      <c r="D41" s="212"/>
      <c r="E41" s="213" t="str">
        <f>IF('入力シート'!$C$32="適用","同一登録工種","")</f>
        <v>同一登録工種</v>
      </c>
    </row>
    <row r="42" spans="1:5" ht="18" customHeight="1">
      <c r="A42" s="227"/>
      <c r="B42" s="82" t="str">
        <f>IF('入力シート'!$C$36="適用","代理人氏名","")</f>
        <v>代理人氏名</v>
      </c>
      <c r="C42" s="214"/>
      <c r="D42" s="214"/>
      <c r="E42" s="214"/>
    </row>
    <row r="43" spans="1:5" ht="18" customHeight="1">
      <c r="A43" s="227"/>
      <c r="B43" s="82" t="str">
        <f>IF('入力シート'!$C$36="適用","表彰年度","")</f>
        <v>表彰年度</v>
      </c>
      <c r="C43" s="214"/>
      <c r="D43" s="214"/>
      <c r="E43" s="214"/>
    </row>
    <row r="44" spans="1:5" ht="14.25" customHeight="1">
      <c r="A44" s="209" t="s">
        <v>113</v>
      </c>
      <c r="B44" s="221" t="str">
        <f>IF('入力シート'!$C$37="適用","ISO9001の登録","不適用")</f>
        <v>ISO9001の登録</v>
      </c>
      <c r="C44" s="210"/>
      <c r="D44" s="210"/>
      <c r="E44" s="210"/>
    </row>
    <row r="45" spans="1:5" ht="17.25" customHeight="1">
      <c r="A45" s="209"/>
      <c r="B45" s="222"/>
      <c r="C45" s="215" t="str">
        <f>IF('入力シート'!$C$37="適用","（有、無どちらかを記入して下さい。）","")</f>
        <v>（有、無どちらかを記入して下さい。）</v>
      </c>
      <c r="D45" s="215"/>
      <c r="E45" s="215" t="str">
        <f>IF('入力シート'!$C$37="適用","添付書類","")</f>
        <v>添付書類</v>
      </c>
    </row>
    <row r="46" spans="1:5" ht="17.25" customHeight="1">
      <c r="A46" s="209"/>
      <c r="B46" s="81" t="str">
        <f>IF('入力シート'!$C$37="適用","添付書類","")</f>
        <v>添付書類</v>
      </c>
      <c r="C46" s="211" t="str">
        <f>IF('入力シート'!$C$37="適用","登録証の写し及び登録範囲が確認できる付属書等の写し","")</f>
        <v>登録証の写し及び登録範囲が確認できる付属書等の写し</v>
      </c>
      <c r="D46" s="212"/>
      <c r="E46" s="213" t="str">
        <f>IF('入力シート'!$C$37="適用","添付書類","")</f>
        <v>添付書類</v>
      </c>
    </row>
    <row r="47" spans="1:5" ht="18" customHeight="1">
      <c r="A47" s="209" t="s">
        <v>114</v>
      </c>
      <c r="B47" s="81" t="str">
        <f>IF('入力シート'!$C$38="適用","工事施工場所","不適用")</f>
        <v>工事施工場所</v>
      </c>
      <c r="C47" s="217" t="str">
        <f>IF('入力シート'!$C$38="適用",'入力シート'!E38,"")</f>
        <v>緑区</v>
      </c>
      <c r="D47" s="218"/>
      <c r="E47" s="219" t="str">
        <f>IF('入力シート'!$C$38="適用","工事施工場所","")</f>
        <v>工事施工場所</v>
      </c>
    </row>
    <row r="48" spans="1:5" ht="18" customHeight="1">
      <c r="A48" s="209"/>
      <c r="B48" s="81" t="str">
        <f>IF('入力シート'!$C$38="適用","所在地","")</f>
        <v>所在地</v>
      </c>
      <c r="C48" s="225"/>
      <c r="D48" s="225"/>
      <c r="E48" s="225"/>
    </row>
    <row r="49" spans="1:5" ht="18" customHeight="1">
      <c r="A49" s="209"/>
      <c r="B49" s="81" t="str">
        <f>IF('入力シート'!$C$38="適用","添付資料","")</f>
        <v>添付資料</v>
      </c>
      <c r="C49" s="205" t="str">
        <f>IF('入力シート'!$C$38="適用","（添付する資料名を記入して下さい。）","")</f>
        <v>（添付する資料名を記入して下さい。）</v>
      </c>
      <c r="D49" s="220"/>
      <c r="E49" s="206" t="str">
        <f>IF('入力シート'!$C$38="適用","添付資料","")</f>
        <v>添付資料</v>
      </c>
    </row>
    <row r="50" spans="1:5" ht="18" customHeight="1">
      <c r="A50" s="223" t="s">
        <v>174</v>
      </c>
      <c r="B50" s="221" t="str">
        <f>IF('入力シート'!$C$39="適用","横浜市災害協力事業者名簿の登載","不適用")</f>
        <v>横浜市災害協力事業者名簿の登載</v>
      </c>
      <c r="C50" s="210"/>
      <c r="D50" s="210"/>
      <c r="E50" s="210"/>
    </row>
    <row r="51" spans="1:5" ht="18" customHeight="1">
      <c r="A51" s="224"/>
      <c r="B51" s="222"/>
      <c r="C51" s="215" t="str">
        <f>IF('入力シート'!$C$39="適用","（有、無どちらかを記入して下さい。）","")</f>
        <v>（有、無どちらかを記入して下さい。）</v>
      </c>
      <c r="D51" s="215"/>
      <c r="E51" s="215" t="str">
        <f>IF('入力シート'!$C$37="適用","添付書類","")</f>
        <v>添付書類</v>
      </c>
    </row>
    <row r="52" spans="1:5" ht="14.25" customHeight="1">
      <c r="A52" s="209" t="s">
        <v>45</v>
      </c>
      <c r="B52" s="221" t="str">
        <f>IF('入力シート'!$C$40="適用","ISO14001の登録","不適用")</f>
        <v>不適用</v>
      </c>
      <c r="C52" s="210"/>
      <c r="D52" s="210"/>
      <c r="E52" s="210"/>
    </row>
    <row r="53" spans="1:5" ht="14.25" customHeight="1">
      <c r="A53" s="209"/>
      <c r="B53" s="222"/>
      <c r="C53" s="215">
        <f>IF('入力シート'!$C$40="適用","（有、無どちらかを記入して下さい。）","")</f>
      </c>
      <c r="D53" s="215"/>
      <c r="E53" s="215" t="str">
        <f>IF('入力シート'!$C$37="適用","添付書類","")</f>
        <v>添付書類</v>
      </c>
    </row>
    <row r="54" spans="1:5" ht="14.25" customHeight="1">
      <c r="A54" s="209"/>
      <c r="B54" s="81">
        <f>IF('入力シート'!$C$40="適用","添付書類","")</f>
      </c>
      <c r="C54" s="211">
        <f>IF('入力シート'!$C$40="適用","登録証の写し及び登録範囲が確認できる付属書等の写し","")</f>
      </c>
      <c r="D54" s="212"/>
      <c r="E54" s="213" t="str">
        <f>IF('入力シート'!$C$37="適用","添付書類","")</f>
        <v>添付書類</v>
      </c>
    </row>
    <row r="55" spans="1:5" ht="4.5" customHeight="1">
      <c r="A55" s="99"/>
      <c r="B55" s="99"/>
      <c r="C55" s="99"/>
      <c r="D55" s="99"/>
      <c r="E55" s="99"/>
    </row>
    <row r="56" spans="1:5" ht="12">
      <c r="A56" s="99"/>
      <c r="B56" s="100" t="s">
        <v>4</v>
      </c>
      <c r="C56" s="101" t="s">
        <v>5</v>
      </c>
      <c r="D56" s="216" t="str">
        <f>'入力シート'!E13</f>
        <v>○○　○○</v>
      </c>
      <c r="E56" s="216"/>
    </row>
    <row r="57" spans="1:5" ht="12">
      <c r="A57" s="99"/>
      <c r="B57" s="99"/>
      <c r="C57" s="102" t="s">
        <v>6</v>
      </c>
      <c r="D57" s="200" t="str">
        <f>'入力シート'!E14</f>
        <v>045-999-9999</v>
      </c>
      <c r="E57" s="200"/>
    </row>
    <row r="58" spans="1:10" ht="12">
      <c r="A58" s="99"/>
      <c r="B58" s="99"/>
      <c r="C58" s="102" t="s">
        <v>7</v>
      </c>
      <c r="D58" s="200" t="str">
        <f>'入力シート'!E15</f>
        <v>045-111-1111</v>
      </c>
      <c r="E58" s="200"/>
      <c r="F58" s="103"/>
      <c r="G58" s="103"/>
      <c r="H58" s="103"/>
      <c r="I58" s="103"/>
      <c r="J58" s="103"/>
    </row>
    <row r="59" spans="5:13" ht="12">
      <c r="E59" s="103"/>
      <c r="F59" s="103"/>
      <c r="G59" s="103"/>
      <c r="H59" s="103"/>
      <c r="I59" s="103"/>
      <c r="J59" s="103"/>
      <c r="K59" s="104"/>
      <c r="L59" s="104"/>
      <c r="M59" s="104"/>
    </row>
    <row r="60" spans="5:13" ht="12">
      <c r="E60" s="103"/>
      <c r="F60" s="103"/>
      <c r="G60" s="103"/>
      <c r="H60" s="103"/>
      <c r="I60" s="103"/>
      <c r="J60" s="103"/>
      <c r="K60" s="104"/>
      <c r="L60" s="104"/>
      <c r="M60" s="104"/>
    </row>
    <row r="61" spans="5:13" ht="12">
      <c r="E61" s="104"/>
      <c r="F61" s="104"/>
      <c r="G61" s="104"/>
      <c r="H61" s="104"/>
      <c r="I61" s="104"/>
      <c r="J61" s="104"/>
      <c r="K61" s="104"/>
      <c r="L61" s="104"/>
      <c r="M61" s="104"/>
    </row>
    <row r="62" spans="5:13" ht="12">
      <c r="E62" s="104"/>
      <c r="F62" s="104"/>
      <c r="G62" s="104"/>
      <c r="H62" s="104"/>
      <c r="I62" s="104"/>
      <c r="J62" s="104"/>
      <c r="K62" s="104"/>
      <c r="L62" s="104"/>
      <c r="M62" s="104"/>
    </row>
    <row r="63" spans="5:13" ht="12">
      <c r="E63" s="104"/>
      <c r="F63" s="104"/>
      <c r="G63" s="104"/>
      <c r="H63" s="104"/>
      <c r="I63" s="104"/>
      <c r="J63" s="104"/>
      <c r="K63" s="104"/>
      <c r="L63" s="104"/>
      <c r="M63" s="104"/>
    </row>
  </sheetData>
  <sheetProtection password="E7B6" sheet="1" formatCells="0" formatRows="0" insertRows="0"/>
  <mergeCells count="59">
    <mergeCell ref="C7:D7"/>
    <mergeCell ref="C22:E22"/>
    <mergeCell ref="C23:E23"/>
    <mergeCell ref="D31:E31"/>
    <mergeCell ref="D32:E32"/>
    <mergeCell ref="C30:E30"/>
    <mergeCell ref="C29:E29"/>
    <mergeCell ref="C20:E20"/>
    <mergeCell ref="C21:E21"/>
    <mergeCell ref="A24:A29"/>
    <mergeCell ref="B31:B32"/>
    <mergeCell ref="D27:E27"/>
    <mergeCell ref="D28:E28"/>
    <mergeCell ref="B25:B26"/>
    <mergeCell ref="A30:A32"/>
    <mergeCell ref="B27:B28"/>
    <mergeCell ref="C24:E24"/>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A41:A43"/>
    <mergeCell ref="C54:E54"/>
    <mergeCell ref="B50:B51"/>
    <mergeCell ref="C51:E51"/>
    <mergeCell ref="A50:A51"/>
    <mergeCell ref="B52:B53"/>
    <mergeCell ref="C53:E53"/>
    <mergeCell ref="C41:E41"/>
    <mergeCell ref="C42:E42"/>
    <mergeCell ref="C43:E43"/>
    <mergeCell ref="C45:E45"/>
    <mergeCell ref="D56:E56"/>
    <mergeCell ref="A47:A49"/>
    <mergeCell ref="C47:E47"/>
    <mergeCell ref="C49:E49"/>
    <mergeCell ref="A52:A54"/>
    <mergeCell ref="C52:E52"/>
    <mergeCell ref="D57:E57"/>
    <mergeCell ref="D58:E58"/>
    <mergeCell ref="C6:D6"/>
    <mergeCell ref="C8:C11"/>
    <mergeCell ref="D25:E25"/>
    <mergeCell ref="D26:E26"/>
    <mergeCell ref="B19:E19"/>
    <mergeCell ref="A13:E13"/>
    <mergeCell ref="A20:A23"/>
    <mergeCell ref="C50:E50"/>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unkown</cp:lastModifiedBy>
  <cp:lastPrinted>2013-10-29T02:39:33Z</cp:lastPrinted>
  <dcterms:created xsi:type="dcterms:W3CDTF">2008-03-03T07:57:31Z</dcterms:created>
  <dcterms:modified xsi:type="dcterms:W3CDTF">2013-11-12T02:55:26Z</dcterms:modified>
  <cp:category/>
  <cp:version/>
  <cp:contentType/>
  <cp:contentStatus/>
</cp:coreProperties>
</file>