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20" windowHeight="4125"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<sst xmlns="http://schemas.openxmlformats.org/spreadsheetml/2006/main" count="325" uniqueCount="228">
  <si>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</si>
  <si>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</si>
  <si>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</si>
  <si>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</si>
  <si>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</si>
  <si>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</si>
  <si>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</si>
  <si>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</si>
  <si>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</si>
  <si>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</si>
  <si>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</si>
  <si>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</si>
  <si>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</si>
  <si>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</si>
  <si>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</si>
  <si>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</si>
  <si>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</si>
  <si>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</si>
  <si>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</si>
  <si>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</si>
  <si>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</si>
  <si>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</si>
  <si>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</si>
  <si>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</si>
  <si>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</si>
  <si>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</si>
  <si>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</si>
  <si>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</si>
  <si>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</si>
  <si>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</si>
  <si>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</si>
  <si>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</si>
  <si>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</si>
  <si>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</si>
  <si>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</si>
  <si>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</si>
  <si>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</si>
  <si>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</si>
  <si>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</si>
  <si>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</si>
  <si>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</si>
  <si>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</si>
  <si>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</si>
  <si>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</si>
  <si>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</si>
  <si>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</si>
  <si>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</si>
  <si>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</si>
  <si>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</si>
  <si>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</si>
  <si>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</si>
  <si>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</si>
  <si>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</si>
  <si>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</si>
  <si>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</si>
  <si>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</si>
  <si>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</si>
  <si>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</si>
  <si>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</si>
  <si>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</si>
  <si>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</si>
  <si>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</si>
  <si>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</si>
  <si>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</si>
  <si>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</si>
  <si>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</si>
  <si>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</si>
  <si>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</si>
  <si>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</si>
  <si>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</si>
  <si>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</si>
  <si>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</si>
  <si>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</si>
  <si>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</si>
  <si>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</si>
  <si>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</si>
  <si>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</si>
  <si>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環境マネジメントシステムの取組状況</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</si>
  <si>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</si>
  <si>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</si>
  <si>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</si>
  <si>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</si>
  <si>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</si>
  <si>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</si>
  <si>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</si>
  <si>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</si>
  <si>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</si>
  <si>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</si>
  <si>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</si>
  <si>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</si>
  <si>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</si>
  <si>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</si>
  <si>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</si>
  <si>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</si>
  <si>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</si>
  <si>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</si>
  <si>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建設業の許可における主たる営業所の所在地</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</si>
  <si>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</si>
  <si>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</si>
  <si>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</si>
  <si>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</si>
  <si>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</si>
  <si>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</si>
  <si>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</si>
  <si>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</si>
  <si>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</si>
  <si>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</si>
  <si>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</si>
  <si>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</si>
  <si>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</si>
  <si>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</si>
  <si>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</si>
  <si>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</si>
  <si>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</si>
  <si>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</si>
  <si>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</si>
  <si>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</si>
  <si>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</si>
  <si>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</si>
  <si>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</si>
  <si>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</si>
  <si>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</si>
  <si>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</si>
  <si>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</si>
  <si>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</si>
  <si>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技術者の同種工事の施工経験</t>
  </si>
  <si>
    <t>添付様式</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</si>
  <si>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</si>
  <si>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</si>
  <si>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</si>
  <si>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</si>
  <si>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</si>
  <si>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</si>
  <si>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</si>
  <si>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</si>
  <si>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</si>
  <si>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</si>
  <si>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</si>
  <si>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</si>
  <si>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</si>
  <si>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</si>
  <si>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</si>
  <si>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</si>
  <si>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</si>
  <si>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建設業の許可における主たる営業所の所在地</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</si>
  <si>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</si>
  <si>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</si>
  <si>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</si>
  <si>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</si>
  <si>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</si>
  <si>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</si>
  <si>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</si>
  <si>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</si>
  <si>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</si>
  <si>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</si>
  <si>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</si>
  <si>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</si>
  <si>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</si>
  <si>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</si>
  <si>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</si>
  <si>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</si>
  <si>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</si>
  <si>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</si>
  <si>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</si>
  <si>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</si>
  <si>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</si>
  <si>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</si>
  <si>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</si>
  <si>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</si>
  <si>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</si>
  <si>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</si>
  <si>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</si>
  <si>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</si>
  <si>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</si>
  <si>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</si>
  <si>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</si>
  <si>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</si>
  <si>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</si>
  <si>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</si>
  <si>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</si>
  <si>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</si>
  <si>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</si>
  <si>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</si>
  <si>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</si>
  <si>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t>※６　配置予定技術者については、調達公告の入札参加資格「技術者」及び「その他」を、配置予定現場代理人については、調達公告
　　の入札参加資格「その他」を参照して下さい。</t>
  </si>
  <si>
    <t>別表</t>
  </si>
  <si>
    <t>指定の様式に会社名、担当者等を記入し、他の様式、添付書類を確認のうえ、押印してください。</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</si>
  <si>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技術資料作成の留意点」をご参照下さい。</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</si>
  <si>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</si>
  <si>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＊１　過去3年度の工事の工種は、横浜市ホームページ（ヨコハマ・入札のとびら＞入札・契約情報＞入札・契約結果検索（工事））の検索結果画面で確認できます。</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</si>
  <si>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</si>
  <si>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</si>
  <si>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</si>
  <si>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</si>
  <si>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</si>
  <si>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</si>
  <si>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</si>
  <si>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</si>
  <si>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</si>
  <si>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</si>
  <si>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</si>
  <si>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</si>
  <si>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</si>
  <si>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電話番号を記入してください</t>
  </si>
  <si>
    <t>平成２５年１０月１日版</t>
  </si>
  <si>
    <t>横浜市優良工事施工会社表彰の実績</t>
  </si>
  <si>
    <t>横浜市優良工事施工会社表彰の実績</t>
  </si>
  <si>
    <t>横浜市優良工事施工会社表彰の
同一部門　＊２</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</si>
  <si>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か選択できることとします。実績の回数により加算点が異なる評価項目（工事成績評定点の実績及び横浜市優良工事施工会社表彰
　　の実績）については、どちらか一方の構成員の実績の回数を評価対象とします（各構成員の実績の合算はしません）。</t>
  </si>
  <si>
    <t>配置予定現場代理人の横浜市優良工事現場責任者表彰の実績</t>
  </si>
  <si>
    <t>横浜市優良工事現場責任者表彰の
同一部門　＊２</t>
  </si>
  <si>
    <t>横浜市優良工事現場責任者表彰の実績</t>
  </si>
  <si>
    <t>＊2　平成24年度より、表彰名を「請負業者表彰」から「施工会社表彰」に、「技術者表彰」から「現場責任者表彰」に変更しています。表彰名については読み替えて対応してください。</t>
  </si>
  <si>
    <t>災害協力事業者名簿の登載</t>
  </si>
  <si>
    <t>横浜市災害協力事業者名簿の登載</t>
  </si>
  <si>
    <t>配置予定現場代理人の横浜市優良工事現場責任者表彰の実績（※5）</t>
  </si>
  <si>
    <t>北部第二水再生センター第二受泥槽機械設備工事</t>
  </si>
  <si>
    <t>環境創造局下水道設備課</t>
  </si>
  <si>
    <t>横浜市中区港町１丁目１番地</t>
  </si>
  <si>
    <t>671-2852</t>
  </si>
  <si>
    <t>663-4313</t>
  </si>
  <si>
    <t>不適用</t>
  </si>
  <si>
    <t>既設汚泥圧送管との接続をふまえた工事全体の具体的な管理計画について</t>
  </si>
  <si>
    <t>今回工事ではこの項目を適用しません。</t>
  </si>
  <si>
    <t>開口部付近での作業における安全計画について</t>
  </si>
  <si>
    <t>現場における省エネ、省資源化等環境負荷軽減の取組みについて</t>
  </si>
  <si>
    <t>機械器具設置</t>
  </si>
  <si>
    <t>西暦で記入してください。(例　2013/10/1)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</si>
</sst>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ck">
        <color indexed="10"/>
      </right>
      <top style="hair">
        <color theme="1"/>
      </top>
      <bottom style="thin">
        <color indexed="8"/>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14" fillId="0" borderId="0" applyNumberFormat="0" applyFill="0" applyBorder="0" applyAlignment="0" applyProtection="0"/>
    <xf numFmtId="0" fontId="55" fillId="31" borderId="0" applyNumberFormat="0" applyBorder="0" applyAlignment="0" applyProtection="0"/>
  </cellStyleXfs>
  <cellXfs count="27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horizontal="center" vertical="center"/>
      <protection/>
    </xf>
    <xf numFmtId="0" fontId="0" fillId="32"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32" borderId="28" xfId="0" applyFill="1" applyBorder="1" applyAlignment="1" applyProtection="1">
      <alignment horizontal="center" vertical="center"/>
      <protection/>
    </xf>
    <xf numFmtId="0" fontId="0" fillId="32" borderId="27" xfId="0" applyFill="1" applyBorder="1" applyAlignment="1" applyProtection="1">
      <alignment vertical="center" wrapText="1"/>
      <protection/>
    </xf>
    <xf numFmtId="0" fontId="0" fillId="32"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33" borderId="24" xfId="0" applyFill="1" applyBorder="1" applyAlignment="1" applyProtection="1">
      <alignment horizontal="center" vertical="center" wrapText="1"/>
      <protection/>
    </xf>
    <xf numFmtId="0" fontId="0" fillId="33" borderId="24"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33" borderId="27" xfId="0" applyFont="1" applyFill="1" applyBorder="1" applyAlignment="1" applyProtection="1">
      <alignment vertical="center" wrapText="1"/>
      <protection/>
    </xf>
    <xf numFmtId="0" fontId="0" fillId="33"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3" xfId="0" applyBorder="1" applyAlignment="1" applyProtection="1">
      <alignment vertical="center"/>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33" borderId="20" xfId="0" applyFill="1" applyBorder="1" applyAlignment="1" applyProtection="1">
      <alignment vertical="center" wrapText="1"/>
      <protection/>
    </xf>
    <xf numFmtId="0" fontId="12" fillId="33" borderId="20" xfId="0" applyFont="1" applyFill="1" applyBorder="1" applyAlignment="1" applyProtection="1">
      <alignment vertical="center" wrapText="1"/>
      <protection/>
    </xf>
    <xf numFmtId="0" fontId="12" fillId="33" borderId="36" xfId="0" applyFont="1" applyFill="1" applyBorder="1" applyAlignment="1" applyProtection="1">
      <alignment vertical="center" wrapText="1"/>
      <protection/>
    </xf>
    <xf numFmtId="0" fontId="0" fillId="33" borderId="36" xfId="0" applyFont="1" applyFill="1" applyBorder="1" applyAlignment="1" applyProtection="1">
      <alignment vertical="center" wrapText="1"/>
      <protection/>
    </xf>
    <xf numFmtId="0" fontId="0" fillId="33" borderId="37" xfId="0" applyFont="1" applyFill="1" applyBorder="1" applyAlignment="1" applyProtection="1">
      <alignment vertical="center" wrapText="1"/>
      <protection/>
    </xf>
    <xf numFmtId="0" fontId="0" fillId="33" borderId="21"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8" xfId="0" applyNumberFormat="1" applyFont="1" applyBorder="1" applyAlignment="1" applyProtection="1">
      <alignment horizontal="left" vertical="center" wrapText="1"/>
      <protection/>
    </xf>
    <xf numFmtId="188" fontId="0" fillId="0" borderId="31" xfId="0" applyNumberFormat="1" applyBorder="1" applyAlignment="1" applyProtection="1">
      <alignment vertical="center" wrapText="1"/>
      <protection/>
    </xf>
    <xf numFmtId="0" fontId="4" fillId="0" borderId="0" xfId="0" applyFont="1" applyBorder="1" applyAlignment="1">
      <alignment vertical="center"/>
    </xf>
    <xf numFmtId="0" fontId="10" fillId="0" borderId="25" xfId="0" applyFont="1" applyFill="1" applyBorder="1" applyAlignment="1">
      <alignment horizontal="justify" vertical="top" wrapText="1"/>
    </xf>
    <xf numFmtId="0" fontId="20" fillId="0" borderId="24" xfId="0" applyFont="1" applyFill="1" applyBorder="1" applyAlignment="1">
      <alignment wrapText="1"/>
    </xf>
    <xf numFmtId="0" fontId="20" fillId="0" borderId="24" xfId="0" applyFont="1" applyFill="1" applyBorder="1" applyAlignment="1">
      <alignment horizontal="left" wrapText="1"/>
    </xf>
    <xf numFmtId="58" fontId="4" fillId="0" borderId="0" xfId="0" applyNumberFormat="1" applyFont="1" applyBorder="1" applyAlignment="1" applyProtection="1">
      <alignment horizontal="lef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0" fillId="0" borderId="46" xfId="0" applyBorder="1" applyAlignment="1" applyProtection="1">
      <alignment vertical="center" wrapText="1"/>
      <protection/>
    </xf>
    <xf numFmtId="0" fontId="0" fillId="33" borderId="36" xfId="0"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32" borderId="24" xfId="0" applyFill="1" applyBorder="1" applyAlignment="1" applyProtection="1">
      <alignment horizontal="center" vertical="center"/>
      <protection/>
    </xf>
    <xf numFmtId="0" fontId="0" fillId="32" borderId="49"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2" fillId="0" borderId="51" xfId="0" applyFont="1" applyBorder="1" applyAlignment="1" applyProtection="1">
      <alignment horizontal="left" vertical="center" wrapText="1"/>
      <protection/>
    </xf>
    <xf numFmtId="0" fontId="2" fillId="0" borderId="52" xfId="0" applyFont="1" applyBorder="1" applyAlignment="1" applyProtection="1">
      <alignment horizontal="left" vertical="center"/>
      <protection/>
    </xf>
    <xf numFmtId="0" fontId="2" fillId="0" borderId="53" xfId="0" applyFont="1" applyBorder="1" applyAlignment="1" applyProtection="1">
      <alignment horizontal="left" vertical="center"/>
      <protection/>
    </xf>
    <xf numFmtId="0" fontId="0" fillId="33" borderId="54" xfId="0" applyFill="1" applyBorder="1" applyAlignment="1" applyProtection="1">
      <alignment horizontal="left" vertical="center"/>
      <protection/>
    </xf>
    <xf numFmtId="0" fontId="0" fillId="33" borderId="55" xfId="0" applyFill="1" applyBorder="1" applyAlignment="1" applyProtection="1">
      <alignment horizontal="left" vertical="center"/>
      <protection/>
    </xf>
    <xf numFmtId="0" fontId="0" fillId="33" borderId="56" xfId="0" applyFill="1" applyBorder="1" applyAlignment="1" applyProtection="1">
      <alignment horizontal="left" vertical="center"/>
      <protection/>
    </xf>
    <xf numFmtId="188" fontId="4" fillId="0" borderId="0" xfId="0" applyNumberFormat="1" applyFont="1" applyBorder="1" applyAlignment="1" applyProtection="1">
      <alignment horizontal="left" vertical="center" wrapText="1"/>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16" fillId="0" borderId="18" xfId="0" applyFont="1" applyBorder="1" applyAlignment="1">
      <alignment horizontal="center" vertical="center" wrapText="1"/>
    </xf>
    <xf numFmtId="0" fontId="16" fillId="0" borderId="18" xfId="0" applyFont="1" applyBorder="1" applyAlignment="1">
      <alignment vertical="center" wrapText="1"/>
    </xf>
    <xf numFmtId="0" fontId="16" fillId="0" borderId="18" xfId="0" applyFont="1" applyFill="1" applyBorder="1" applyAlignment="1">
      <alignment vertical="center" wrapText="1"/>
    </xf>
    <xf numFmtId="0" fontId="4" fillId="0" borderId="18" xfId="0" applyFont="1" applyBorder="1" applyAlignment="1">
      <alignment horizontal="center" vertical="center"/>
    </xf>
    <xf numFmtId="0" fontId="4" fillId="0" borderId="0" xfId="0" applyFont="1" applyAlignment="1">
      <alignment vertical="center" wrapText="1"/>
    </xf>
    <xf numFmtId="0" fontId="4" fillId="0" borderId="18" xfId="0" applyFont="1" applyBorder="1" applyAlignment="1">
      <alignment vertical="center"/>
    </xf>
    <xf numFmtId="0" fontId="16" fillId="0" borderId="0" xfId="0" applyFont="1" applyBorder="1" applyAlignment="1">
      <alignment vertical="center" wrapText="1"/>
    </xf>
    <xf numFmtId="0" fontId="11" fillId="0"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20" fillId="0" borderId="24"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24"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0" fillId="0" borderId="18" xfId="0" applyFont="1" applyFill="1" applyBorder="1" applyAlignment="1">
      <alignment horizontal="left" vertical="center" wrapText="1"/>
    </xf>
    <xf numFmtId="0" fontId="10" fillId="0" borderId="24" xfId="0" applyFont="1" applyFill="1" applyBorder="1" applyAlignment="1">
      <alignment vertical="top" wrapText="1"/>
    </xf>
    <xf numFmtId="0" fontId="10" fillId="0" borderId="49" xfId="0" applyFont="1" applyFill="1" applyBorder="1" applyAlignment="1">
      <alignment vertical="top" wrapText="1"/>
    </xf>
    <xf numFmtId="0" fontId="10" fillId="0" borderId="50" xfId="0" applyFont="1" applyFill="1" applyBorder="1" applyAlignment="1">
      <alignment vertical="top" wrapText="1"/>
    </xf>
    <xf numFmtId="0" fontId="10" fillId="0" borderId="49" xfId="0" applyFont="1" applyFill="1" applyBorder="1" applyAlignment="1">
      <alignment horizontal="center" vertical="center" wrapText="1"/>
    </xf>
    <xf numFmtId="0" fontId="10" fillId="0"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20" fillId="0" borderId="50"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24" xfId="0" applyFont="1" applyFill="1" applyBorder="1" applyAlignment="1">
      <alignment vertical="center" wrapText="1"/>
    </xf>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10" fillId="0" borderId="18" xfId="0" applyFont="1" applyFill="1" applyBorder="1" applyAlignment="1">
      <alignment vertical="center" wrapText="1"/>
    </xf>
    <xf numFmtId="0" fontId="10" fillId="0" borderId="47" xfId="0" applyFont="1" applyFill="1" applyBorder="1" applyAlignment="1">
      <alignment horizontal="left" vertical="top" wrapText="1"/>
    </xf>
    <xf numFmtId="0" fontId="10" fillId="0" borderId="57"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1" fillId="0" borderId="24"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0" fillId="0" borderId="47" xfId="0" applyFont="1" applyFill="1" applyBorder="1" applyAlignment="1">
      <alignment horizontal="justify" vertical="top" wrapText="1"/>
    </xf>
    <xf numFmtId="0" fontId="0" fillId="0" borderId="57" xfId="0" applyFont="1" applyFill="1" applyBorder="1" applyAlignment="1">
      <alignment vertical="center" wrapText="1"/>
    </xf>
    <xf numFmtId="0" fontId="0" fillId="0" borderId="50" xfId="0" applyFont="1" applyFill="1" applyBorder="1" applyAlignment="1">
      <alignment vertical="center" wrapText="1"/>
    </xf>
    <xf numFmtId="0" fontId="10" fillId="0" borderId="24" xfId="0" applyFont="1" applyFill="1" applyBorder="1" applyAlignment="1">
      <alignment horizontal="justify" vertical="top" wrapText="1"/>
    </xf>
    <xf numFmtId="0" fontId="10" fillId="0" borderId="24" xfId="0" applyFont="1" applyFill="1" applyBorder="1" applyAlignment="1">
      <alignment horizontal="left" vertical="top" wrapText="1"/>
    </xf>
    <xf numFmtId="0" fontId="4" fillId="0" borderId="18" xfId="0" applyFont="1" applyBorder="1" applyAlignment="1" applyProtection="1">
      <alignment vertical="center" wrapText="1"/>
      <protection/>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18" xfId="0" applyFont="1" applyBorder="1" applyAlignment="1" applyProtection="1">
      <alignment vertical="center"/>
      <protection/>
    </xf>
    <xf numFmtId="0" fontId="4" fillId="34" borderId="27" xfId="0" applyFont="1" applyFill="1" applyBorder="1" applyAlignment="1" applyProtection="1">
      <alignment vertical="center"/>
      <protection locked="0"/>
    </xf>
    <xf numFmtId="0" fontId="4" fillId="34" borderId="25" xfId="0" applyFont="1" applyFill="1" applyBorder="1" applyAlignment="1" applyProtection="1">
      <alignment vertical="center"/>
      <protection locked="0"/>
    </xf>
    <xf numFmtId="0" fontId="5" fillId="0" borderId="0" xfId="0" applyFont="1" applyAlignment="1" applyProtection="1">
      <alignment horizontal="center" vertical="center"/>
      <protection locked="0"/>
    </xf>
    <xf numFmtId="0" fontId="4" fillId="34" borderId="18" xfId="0" applyFont="1" applyFill="1" applyBorder="1" applyAlignment="1" applyProtection="1">
      <alignment vertical="center"/>
      <protection locked="0"/>
    </xf>
    <xf numFmtId="0" fontId="4" fillId="34" borderId="18" xfId="0" applyFont="1" applyFill="1" applyBorder="1" applyAlignment="1" applyProtection="1">
      <alignment vertical="center" wrapText="1"/>
      <protection locked="0"/>
    </xf>
    <xf numFmtId="0" fontId="4" fillId="0" borderId="18" xfId="0" applyFont="1" applyBorder="1" applyAlignment="1" applyProtection="1">
      <alignment horizontal="center" vertical="center"/>
      <protection/>
    </xf>
    <xf numFmtId="0" fontId="15" fillId="0" borderId="0" xfId="0" applyFont="1" applyAlignment="1" applyProtection="1">
      <alignment horizontal="right" vertical="center" shrinkToFi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34" borderId="18" xfId="0" applyFont="1" applyFill="1" applyBorder="1" applyAlignment="1" applyProtection="1">
      <alignment horizontal="center" vertical="center"/>
      <protection locked="0"/>
    </xf>
    <xf numFmtId="0" fontId="4" fillId="0" borderId="50" xfId="0" applyFont="1" applyBorder="1" applyAlignment="1" applyProtection="1">
      <alignment horizontal="center" vertical="center" wrapText="1"/>
      <protection/>
    </xf>
    <xf numFmtId="0" fontId="4" fillId="34" borderId="20" xfId="0" applyFont="1" applyFill="1" applyBorder="1" applyAlignment="1" applyProtection="1">
      <alignment vertical="center"/>
      <protection locked="0"/>
    </xf>
    <xf numFmtId="0" fontId="21" fillId="0" borderId="18"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50" xfId="0" applyFont="1" applyBorder="1" applyAlignment="1" applyProtection="1">
      <alignment vertical="center" wrapText="1"/>
      <protection/>
    </xf>
    <xf numFmtId="0" fontId="4" fillId="34" borderId="24" xfId="0" applyFont="1" applyFill="1" applyBorder="1" applyAlignment="1" applyProtection="1">
      <alignment horizontal="center" vertical="center" wrapText="1"/>
      <protection locked="0"/>
    </xf>
    <xf numFmtId="0" fontId="4" fillId="0" borderId="20" xfId="0" applyFont="1" applyFill="1" applyBorder="1" applyAlignment="1" applyProtection="1">
      <alignment shrinkToFit="1"/>
      <protection locked="0"/>
    </xf>
    <xf numFmtId="0" fontId="15" fillId="0" borderId="0" xfId="0" applyFont="1" applyAlignment="1" applyProtection="1">
      <alignment horizontal="center" vertical="center" wrapText="1"/>
      <protection locked="0"/>
    </xf>
    <xf numFmtId="0" fontId="4" fillId="0" borderId="16" xfId="0" applyFont="1" applyFill="1" applyBorder="1" applyAlignment="1" applyProtection="1">
      <alignment shrinkToFit="1"/>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7" xfId="0" applyFont="1" applyBorder="1" applyAlignment="1">
      <alignment horizontal="center"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64"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Border="1" applyAlignment="1">
      <alignment horizontal="right" vertical="center"/>
    </xf>
    <xf numFmtId="0" fontId="4" fillId="0" borderId="65" xfId="0" applyFont="1" applyBorder="1" applyAlignment="1">
      <alignment horizontal="left" vertical="top"/>
    </xf>
    <xf numFmtId="0" fontId="4" fillId="0" borderId="66" xfId="0" applyFont="1" applyBorder="1" applyAlignment="1">
      <alignment horizontal="left" vertical="top"/>
    </xf>
    <xf numFmtId="0" fontId="4" fillId="0" borderId="67" xfId="0" applyFont="1" applyBorder="1" applyAlignment="1">
      <alignment horizontal="left" vertical="top"/>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68" xfId="0" applyFont="1" applyBorder="1" applyAlignment="1">
      <alignment horizontal="center" vertical="center"/>
    </xf>
    <xf numFmtId="0" fontId="6" fillId="0" borderId="0" xfId="0" applyFont="1" applyAlignment="1">
      <alignment horizontal="center" vertical="center"/>
    </xf>
    <xf numFmtId="180"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0" fontId="4" fillId="0" borderId="70" xfId="0" applyFont="1" applyBorder="1" applyAlignment="1">
      <alignment horizontal="left" vertical="center"/>
    </xf>
    <xf numFmtId="0" fontId="4" fillId="0" borderId="0"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left" vertical="center"/>
    </xf>
    <xf numFmtId="0" fontId="4" fillId="0" borderId="36"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left" vertical="center" wrapText="1" indent="1"/>
    </xf>
    <xf numFmtId="0" fontId="4" fillId="0" borderId="82" xfId="0" applyFont="1" applyBorder="1" applyAlignment="1">
      <alignment horizontal="left" vertical="center" wrapText="1" indent="1"/>
    </xf>
    <xf numFmtId="0" fontId="4" fillId="0" borderId="83"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19050</xdr:rowOff>
    </xdr:to>
    <xdr:grpSp>
      <xdr:nvGrpSpPr>
        <xdr:cNvPr id="1" name="Group 1"/>
        <xdr:cNvGrpSpPr>
          <a:grpSpLocks/>
        </xdr:cNvGrpSpPr>
      </xdr:nvGrpSpPr>
      <xdr:grpSpPr>
        <a:xfrm>
          <a:off x="6724650" y="136207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7"/>
  <sheetViews>
    <sheetView zoomScale="80" zoomScaleNormal="80" zoomScaleSheetLayoutView="85" zoomScalePageLayoutView="0" workbookViewId="0" topLeftCell="A1">
      <selection activeCell="A1" sqref="A1"/>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41</v>
      </c>
      <c r="C2" s="69"/>
    </row>
    <row r="3" spans="2:3" ht="13.5">
      <c r="B3" s="70" t="s">
        <v>66</v>
      </c>
      <c r="C3" s="70"/>
    </row>
    <row r="4" spans="2:3" ht="13.5">
      <c r="B4" s="70" t="s">
        <v>68</v>
      </c>
      <c r="C4" s="70"/>
    </row>
    <row r="5" spans="2:6" ht="27" customHeight="1" thickBot="1">
      <c r="B5" s="71" t="s">
        <v>3</v>
      </c>
      <c r="C5" s="71"/>
      <c r="D5" s="71" t="s">
        <v>40</v>
      </c>
      <c r="E5" s="72" t="s">
        <v>65</v>
      </c>
      <c r="F5" s="73" t="s">
        <v>45</v>
      </c>
    </row>
    <row r="6" spans="2:6" ht="37.5" customHeight="1" thickTop="1">
      <c r="B6" s="143" t="s">
        <v>39</v>
      </c>
      <c r="C6" s="74"/>
      <c r="D6" s="75" t="s">
        <v>43</v>
      </c>
      <c r="E6" s="64" t="s">
        <v>57</v>
      </c>
      <c r="F6" s="76" t="s">
        <v>46</v>
      </c>
    </row>
    <row r="7" spans="2:7" ht="37.5" customHeight="1">
      <c r="B7" s="144"/>
      <c r="C7" s="77"/>
      <c r="D7" s="78" t="s">
        <v>22</v>
      </c>
      <c r="E7" s="65" t="s">
        <v>59</v>
      </c>
      <c r="F7" s="76" t="s">
        <v>50</v>
      </c>
      <c r="G7" s="142" t="s">
        <v>51</v>
      </c>
    </row>
    <row r="8" spans="2:7" ht="37.5" customHeight="1">
      <c r="B8" s="145"/>
      <c r="C8" s="79"/>
      <c r="D8" s="78" t="s">
        <v>38</v>
      </c>
      <c r="E8" s="66">
        <v>12345</v>
      </c>
      <c r="F8" s="76" t="s">
        <v>67</v>
      </c>
      <c r="G8" s="142"/>
    </row>
    <row r="9" spans="2:7" ht="37.5" customHeight="1">
      <c r="B9" s="143" t="s">
        <v>20</v>
      </c>
      <c r="C9" s="74"/>
      <c r="D9" s="78" t="s">
        <v>18</v>
      </c>
      <c r="E9" s="65" t="s">
        <v>58</v>
      </c>
      <c r="F9" s="80" t="s">
        <v>47</v>
      </c>
      <c r="G9" s="142"/>
    </row>
    <row r="10" spans="2:7" ht="37.5" customHeight="1">
      <c r="B10" s="144"/>
      <c r="C10" s="77"/>
      <c r="D10" s="78" t="s">
        <v>16</v>
      </c>
      <c r="E10" s="65" t="s">
        <v>53</v>
      </c>
      <c r="F10" s="76" t="s">
        <v>48</v>
      </c>
      <c r="G10" s="142"/>
    </row>
    <row r="11" spans="2:6" ht="37.5" customHeight="1">
      <c r="B11" s="144"/>
      <c r="C11" s="77"/>
      <c r="D11" s="78" t="s">
        <v>44</v>
      </c>
      <c r="E11" s="65" t="s">
        <v>61</v>
      </c>
      <c r="F11" s="76" t="s">
        <v>52</v>
      </c>
    </row>
    <row r="12" spans="2:6" ht="37.5" customHeight="1">
      <c r="B12" s="144"/>
      <c r="C12" s="77"/>
      <c r="D12" s="78" t="s">
        <v>180</v>
      </c>
      <c r="E12" s="66">
        <v>56789</v>
      </c>
      <c r="F12" s="76" t="s">
        <v>52</v>
      </c>
    </row>
    <row r="13" spans="2:6" ht="37.5" customHeight="1">
      <c r="B13" s="144"/>
      <c r="C13" s="77"/>
      <c r="D13" s="78" t="s">
        <v>42</v>
      </c>
      <c r="E13" s="65" t="s">
        <v>54</v>
      </c>
      <c r="F13" s="146" t="s">
        <v>49</v>
      </c>
    </row>
    <row r="14" spans="2:6" ht="37.5" customHeight="1">
      <c r="B14" s="144"/>
      <c r="C14" s="77"/>
      <c r="D14" s="78" t="s">
        <v>14</v>
      </c>
      <c r="E14" s="65" t="s">
        <v>55</v>
      </c>
      <c r="F14" s="147"/>
    </row>
    <row r="15" spans="2:6" ht="37.5" customHeight="1" thickBot="1">
      <c r="B15" s="145"/>
      <c r="C15" s="79"/>
      <c r="D15" s="78" t="s">
        <v>15</v>
      </c>
      <c r="E15" s="67" t="s">
        <v>56</v>
      </c>
      <c r="F15" s="148"/>
    </row>
    <row r="16" ht="37.5" customHeight="1" thickTop="1"/>
    <row r="17" spans="2:3" ht="17.25">
      <c r="B17" s="69" t="s">
        <v>69</v>
      </c>
      <c r="C17" s="69"/>
    </row>
    <row r="18" spans="2:6" ht="18" customHeight="1" thickBot="1">
      <c r="B18" s="137" t="s">
        <v>40</v>
      </c>
      <c r="C18" s="137"/>
      <c r="D18" s="137"/>
      <c r="E18" s="81" t="s">
        <v>65</v>
      </c>
      <c r="F18" s="82" t="s">
        <v>45</v>
      </c>
    </row>
    <row r="19" spans="2:6" ht="37.5" customHeight="1" thickTop="1">
      <c r="B19" s="138" t="s">
        <v>39</v>
      </c>
      <c r="C19" s="139"/>
      <c r="D19" s="84" t="s">
        <v>4</v>
      </c>
      <c r="E19" s="85" t="s">
        <v>216</v>
      </c>
      <c r="F19" s="86"/>
    </row>
    <row r="20" spans="2:6" ht="23.25" customHeight="1">
      <c r="B20" s="140"/>
      <c r="C20" s="141"/>
      <c r="D20" s="149" t="s">
        <v>202</v>
      </c>
      <c r="E20" s="132" t="s">
        <v>217</v>
      </c>
      <c r="F20" s="128" t="s">
        <v>194</v>
      </c>
    </row>
    <row r="21" spans="2:6" ht="21.75" customHeight="1">
      <c r="B21" s="140"/>
      <c r="C21" s="141"/>
      <c r="D21" s="150"/>
      <c r="E21" s="133" t="s">
        <v>218</v>
      </c>
      <c r="F21" s="129" t="s">
        <v>200</v>
      </c>
    </row>
    <row r="22" spans="2:6" ht="21.75" customHeight="1">
      <c r="B22" s="140"/>
      <c r="C22" s="141"/>
      <c r="D22" s="150"/>
      <c r="E22" s="134" t="s">
        <v>219</v>
      </c>
      <c r="F22" s="131" t="s">
        <v>203</v>
      </c>
    </row>
    <row r="23" spans="2:6" ht="21.75" customHeight="1">
      <c r="B23" s="140"/>
      <c r="C23" s="141"/>
      <c r="D23" s="151"/>
      <c r="E23" s="135" t="s">
        <v>220</v>
      </c>
      <c r="F23" s="130" t="s">
        <v>201</v>
      </c>
    </row>
    <row r="24" spans="2:6" ht="37.5" customHeight="1">
      <c r="B24" s="140"/>
      <c r="C24" s="141"/>
      <c r="D24" s="87" t="s">
        <v>103</v>
      </c>
      <c r="E24" s="120">
        <v>41555</v>
      </c>
      <c r="F24" s="122" t="s">
        <v>227</v>
      </c>
    </row>
    <row r="25" spans="2:6" ht="37.5" customHeight="1">
      <c r="B25" s="140"/>
      <c r="C25" s="141"/>
      <c r="D25" s="88" t="s">
        <v>104</v>
      </c>
      <c r="E25" s="120">
        <v>41565</v>
      </c>
      <c r="F25" s="122" t="s">
        <v>227</v>
      </c>
    </row>
    <row r="26" spans="2:6" ht="37.5" customHeight="1">
      <c r="B26" s="140"/>
      <c r="C26" s="141"/>
      <c r="D26" s="88" t="s">
        <v>133</v>
      </c>
      <c r="E26" s="120">
        <v>41568</v>
      </c>
      <c r="F26" s="122" t="s">
        <v>227</v>
      </c>
    </row>
    <row r="27" spans="2:6" ht="37.5" customHeight="1">
      <c r="B27" s="140"/>
      <c r="C27" s="141"/>
      <c r="D27" s="88" t="s">
        <v>134</v>
      </c>
      <c r="E27" s="120">
        <v>41570</v>
      </c>
      <c r="F27" s="122" t="s">
        <v>227</v>
      </c>
    </row>
    <row r="28" spans="2:6" ht="37.5" customHeight="1" thickBot="1">
      <c r="B28" s="140"/>
      <c r="C28" s="141"/>
      <c r="D28" s="88" t="s">
        <v>135</v>
      </c>
      <c r="E28" s="121">
        <v>41593</v>
      </c>
      <c r="F28" s="122" t="s">
        <v>227</v>
      </c>
    </row>
    <row r="29" spans="2:6" s="91" customFormat="1" ht="52.5" customHeight="1" thickTop="1">
      <c r="B29" s="89"/>
      <c r="C29" s="89"/>
      <c r="D29" s="89"/>
      <c r="E29" s="90"/>
      <c r="F29" s="118"/>
    </row>
    <row r="30" spans="2:6" ht="37.5" customHeight="1" thickBot="1">
      <c r="B30" s="92" t="s">
        <v>3</v>
      </c>
      <c r="C30" s="83" t="s">
        <v>119</v>
      </c>
      <c r="D30" s="93" t="s">
        <v>40</v>
      </c>
      <c r="E30" s="94" t="s">
        <v>65</v>
      </c>
      <c r="F30" s="92" t="s">
        <v>45</v>
      </c>
    </row>
    <row r="31" spans="2:6" ht="37.5" customHeight="1" thickTop="1">
      <c r="B31" s="84" t="s">
        <v>26</v>
      </c>
      <c r="C31" s="111" t="s">
        <v>136</v>
      </c>
      <c r="D31" s="106" t="s">
        <v>70</v>
      </c>
      <c r="E31" s="85" t="s">
        <v>222</v>
      </c>
      <c r="F31" s="95" t="s">
        <v>195</v>
      </c>
    </row>
    <row r="32" spans="2:6" ht="37.5" customHeight="1">
      <c r="B32" s="84" t="s">
        <v>28</v>
      </c>
      <c r="C32" s="112" t="s">
        <v>221</v>
      </c>
      <c r="D32" s="106" t="s">
        <v>6</v>
      </c>
      <c r="E32" s="96" t="s">
        <v>223</v>
      </c>
      <c r="F32" s="95" t="s">
        <v>195</v>
      </c>
    </row>
    <row r="33" spans="2:6" ht="43.5" customHeight="1">
      <c r="B33" s="84" t="s">
        <v>31</v>
      </c>
      <c r="C33" s="112" t="s">
        <v>221</v>
      </c>
      <c r="D33" s="106" t="s">
        <v>7</v>
      </c>
      <c r="E33" s="96" t="s">
        <v>223</v>
      </c>
      <c r="F33" s="95" t="s">
        <v>195</v>
      </c>
    </row>
    <row r="34" spans="2:6" ht="37.5" customHeight="1">
      <c r="B34" s="84" t="s">
        <v>32</v>
      </c>
      <c r="C34" s="112" t="s">
        <v>221</v>
      </c>
      <c r="D34" s="106" t="s">
        <v>8</v>
      </c>
      <c r="E34" s="96" t="s">
        <v>223</v>
      </c>
      <c r="F34" s="95" t="s">
        <v>195</v>
      </c>
    </row>
    <row r="35" spans="2:6" ht="37.5" customHeight="1">
      <c r="B35" s="84" t="s">
        <v>34</v>
      </c>
      <c r="C35" s="112" t="s">
        <v>136</v>
      </c>
      <c r="D35" s="106" t="s">
        <v>9</v>
      </c>
      <c r="E35" s="96" t="s">
        <v>224</v>
      </c>
      <c r="F35" s="95" t="s">
        <v>195</v>
      </c>
    </row>
    <row r="36" spans="2:6" ht="37.5" customHeight="1">
      <c r="B36" s="84" t="s">
        <v>36</v>
      </c>
      <c r="C36" s="112" t="s">
        <v>136</v>
      </c>
      <c r="D36" s="106" t="s">
        <v>10</v>
      </c>
      <c r="E36" s="96" t="s">
        <v>225</v>
      </c>
      <c r="F36" s="95" t="s">
        <v>195</v>
      </c>
    </row>
    <row r="37" spans="2:6" ht="72.75" customHeight="1">
      <c r="B37" s="88" t="s">
        <v>109</v>
      </c>
      <c r="C37" s="112" t="s">
        <v>221</v>
      </c>
      <c r="D37" s="106" t="s">
        <v>123</v>
      </c>
      <c r="E37" s="96" t="s">
        <v>223</v>
      </c>
      <c r="F37" s="95" t="s">
        <v>196</v>
      </c>
    </row>
    <row r="38" spans="2:7" ht="37.5" customHeight="1">
      <c r="B38" s="88" t="s">
        <v>110</v>
      </c>
      <c r="C38" s="112" t="s">
        <v>136</v>
      </c>
      <c r="D38" s="106" t="s">
        <v>124</v>
      </c>
      <c r="E38" s="96" t="s">
        <v>226</v>
      </c>
      <c r="F38" s="95" t="s">
        <v>197</v>
      </c>
      <c r="G38" s="97"/>
    </row>
    <row r="39" spans="2:7" ht="37.5" customHeight="1">
      <c r="B39" s="88" t="s">
        <v>111</v>
      </c>
      <c r="C39" s="112" t="s">
        <v>221</v>
      </c>
      <c r="D39" s="107" t="s">
        <v>206</v>
      </c>
      <c r="E39" s="98"/>
      <c r="F39" s="95" t="s">
        <v>198</v>
      </c>
      <c r="G39" s="97"/>
    </row>
    <row r="40" spans="2:7" ht="37.5" customHeight="1">
      <c r="B40" s="88" t="s">
        <v>112</v>
      </c>
      <c r="C40" s="112" t="s">
        <v>221</v>
      </c>
      <c r="D40" s="106" t="s">
        <v>125</v>
      </c>
      <c r="E40" s="96" t="s">
        <v>223</v>
      </c>
      <c r="F40" s="95" t="s">
        <v>196</v>
      </c>
      <c r="G40" s="97"/>
    </row>
    <row r="41" spans="2:7" ht="37.5" customHeight="1">
      <c r="B41" s="88" t="s">
        <v>113</v>
      </c>
      <c r="C41" s="112" t="s">
        <v>221</v>
      </c>
      <c r="D41" s="106" t="s">
        <v>105</v>
      </c>
      <c r="E41" s="99"/>
      <c r="F41" s="100"/>
      <c r="G41" s="97"/>
    </row>
    <row r="42" spans="2:7" ht="37.5" customHeight="1">
      <c r="B42" s="88" t="s">
        <v>114</v>
      </c>
      <c r="C42" s="112" t="s">
        <v>221</v>
      </c>
      <c r="D42" s="108" t="s">
        <v>211</v>
      </c>
      <c r="E42" s="98"/>
      <c r="F42" s="95" t="s">
        <v>198</v>
      </c>
      <c r="G42" s="97"/>
    </row>
    <row r="43" spans="2:7" ht="37.5" customHeight="1">
      <c r="B43" s="88" t="s">
        <v>115</v>
      </c>
      <c r="C43" s="112" t="s">
        <v>221</v>
      </c>
      <c r="D43" s="109" t="s">
        <v>107</v>
      </c>
      <c r="E43" s="99"/>
      <c r="F43" s="100"/>
      <c r="G43" s="101"/>
    </row>
    <row r="44" spans="2:6" ht="37.5" customHeight="1">
      <c r="B44" s="88" t="s">
        <v>116</v>
      </c>
      <c r="C44" s="112" t="s">
        <v>221</v>
      </c>
      <c r="D44" s="107" t="s">
        <v>102</v>
      </c>
      <c r="E44" s="102" t="s">
        <v>223</v>
      </c>
      <c r="F44" s="103" t="s">
        <v>199</v>
      </c>
    </row>
    <row r="45" spans="2:6" ht="36.75" customHeight="1">
      <c r="B45" s="88" t="s">
        <v>117</v>
      </c>
      <c r="C45" s="112" t="s">
        <v>136</v>
      </c>
      <c r="D45" s="136" t="s">
        <v>213</v>
      </c>
      <c r="E45" s="104"/>
      <c r="F45" s="103"/>
    </row>
    <row r="46" spans="2:6" ht="36.75" customHeight="1" thickBot="1">
      <c r="B46" s="88" t="s">
        <v>118</v>
      </c>
      <c r="C46" s="113" t="s">
        <v>136</v>
      </c>
      <c r="D46" s="110" t="s">
        <v>106</v>
      </c>
      <c r="E46" s="105"/>
      <c r="F46" s="103"/>
    </row>
    <row r="47" ht="14.25" thickTop="1">
      <c r="F47" s="91"/>
    </row>
  </sheetData>
  <sheetProtection password="E7B6" sheet="1"/>
  <mergeCells count="7">
    <mergeCell ref="B18:D18"/>
    <mergeCell ref="B19:C28"/>
    <mergeCell ref="G7:G10"/>
    <mergeCell ref="B6:B8"/>
    <mergeCell ref="B9:B15"/>
    <mergeCell ref="F13:F15"/>
    <mergeCell ref="D20:D23"/>
  </mergeCells>
  <conditionalFormatting sqref="C31:C46">
    <cfRule type="cellIs" priority="1" dxfId="1" operator="equal" stopIfTrue="1">
      <formula>"適用"</formula>
    </cfRule>
  </conditionalFormatting>
  <dataValidations count="5">
    <dataValidation type="list" allowBlank="1" showInputMessage="1" showErrorMessage="1" sqref="E39 E42">
      <formula1>"土木,建築,設備"</formula1>
    </dataValidation>
    <dataValidation type="list" allowBlank="1" showInputMessage="1" showErrorMessage="1" sqref="E3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3 E41"/>
    <dataValidation type="list" allowBlank="1" showInputMessage="1" showErrorMessage="1" sqref="C31:C46">
      <formula1>"適用,不適用"</formula1>
    </dataValidation>
    <dataValidation allowBlank="1" showInputMessage="1" showErrorMessage="1" imeMode="halfAlpha" sqref="E14:E15"/>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34</v>
      </c>
    </row>
    <row r="2" spans="12:14" ht="18" customHeight="1">
      <c r="L2" s="249" t="str">
        <f>'入力シート'!E6</f>
        <v>平成○○年○○月○○日</v>
      </c>
      <c r="M2" s="249"/>
      <c r="N2" s="249"/>
    </row>
    <row r="3" ht="54" customHeight="1"/>
    <row r="4" spans="1:14" ht="18" customHeight="1">
      <c r="A4" s="252" t="s">
        <v>2</v>
      </c>
      <c r="B4" s="252"/>
      <c r="C4" s="252"/>
      <c r="D4" s="252"/>
      <c r="E4" s="252"/>
      <c r="F4" s="252"/>
      <c r="G4" s="252"/>
      <c r="H4" s="252"/>
      <c r="I4" s="252"/>
      <c r="J4" s="252"/>
      <c r="K4" s="252"/>
      <c r="L4" s="252"/>
      <c r="M4" s="252"/>
      <c r="N4" s="252"/>
    </row>
    <row r="5" spans="1:14" ht="18" customHeight="1">
      <c r="A5" s="252" t="s">
        <v>35</v>
      </c>
      <c r="B5" s="252"/>
      <c r="C5" s="252"/>
      <c r="D5" s="252"/>
      <c r="E5" s="252"/>
      <c r="F5" s="252"/>
      <c r="G5" s="252"/>
      <c r="H5" s="252"/>
      <c r="I5" s="252"/>
      <c r="J5" s="252"/>
      <c r="K5" s="252"/>
      <c r="L5" s="252"/>
      <c r="M5" s="252"/>
      <c r="N5" s="252"/>
    </row>
    <row r="7" spans="1:14" ht="27" customHeight="1">
      <c r="A7" s="10" t="s">
        <v>4</v>
      </c>
      <c r="B7" s="250" t="str">
        <f>'入力シート'!E19</f>
        <v>北部第二水再生センター第二受泥槽機械設備工事</v>
      </c>
      <c r="C7" s="250"/>
      <c r="D7" s="250"/>
      <c r="E7" s="250"/>
      <c r="F7" s="250"/>
      <c r="G7" s="250"/>
      <c r="H7" s="250"/>
      <c r="I7" s="250"/>
      <c r="J7" s="250"/>
      <c r="K7" s="250"/>
      <c r="L7" s="250"/>
      <c r="M7" s="250"/>
      <c r="N7" s="250"/>
    </row>
    <row r="8" spans="1:14" ht="27" customHeight="1">
      <c r="A8" s="241" t="s">
        <v>38</v>
      </c>
      <c r="B8" s="254"/>
      <c r="C8" s="253">
        <f>'入力シート'!E8</f>
        <v>12345</v>
      </c>
      <c r="D8" s="253"/>
      <c r="E8" s="253"/>
      <c r="F8" s="123"/>
      <c r="G8" s="123"/>
      <c r="H8" s="123"/>
      <c r="I8" s="123"/>
      <c r="J8" s="123"/>
      <c r="K8" s="123"/>
      <c r="L8" s="123"/>
      <c r="M8" s="123"/>
      <c r="N8" s="123"/>
    </row>
    <row r="9" ht="14.25" thickBot="1"/>
    <row r="10" spans="1:14" ht="54" customHeight="1" thickBot="1">
      <c r="A10" s="270" t="s">
        <v>71</v>
      </c>
      <c r="B10" s="271"/>
      <c r="C10" s="271"/>
      <c r="D10" s="271"/>
      <c r="E10" s="272" t="str">
        <f>IF('入力シート'!C35="適用",'入力シート'!E35,"今回工事ではこの項目を適用しません。")</f>
        <v>開口部付近での作業における安全計画について</v>
      </c>
      <c r="F10" s="273"/>
      <c r="G10" s="273"/>
      <c r="H10" s="273"/>
      <c r="I10" s="273"/>
      <c r="J10" s="273"/>
      <c r="K10" s="273"/>
      <c r="L10" s="273"/>
      <c r="M10" s="273"/>
      <c r="N10" s="274"/>
    </row>
    <row r="11" ht="14.25" thickBot="1"/>
    <row r="12" spans="1:14" ht="27" customHeight="1">
      <c r="A12" s="262" t="s">
        <v>75</v>
      </c>
      <c r="B12" s="234"/>
      <c r="C12" s="234"/>
      <c r="D12" s="234"/>
      <c r="E12" s="234"/>
      <c r="F12" s="234"/>
      <c r="G12" s="234"/>
      <c r="H12" s="234"/>
      <c r="I12" s="234"/>
      <c r="J12" s="234"/>
      <c r="K12" s="234"/>
      <c r="L12" s="234"/>
      <c r="M12" s="234"/>
      <c r="N12" s="263"/>
    </row>
    <row r="13" spans="1:14" ht="27" customHeight="1">
      <c r="A13" s="264"/>
      <c r="B13" s="265"/>
      <c r="C13" s="265"/>
      <c r="D13" s="265"/>
      <c r="E13" s="265"/>
      <c r="F13" s="265"/>
      <c r="G13" s="265"/>
      <c r="H13" s="265"/>
      <c r="I13" s="265"/>
      <c r="J13" s="265"/>
      <c r="K13" s="265"/>
      <c r="L13" s="265"/>
      <c r="M13" s="265"/>
      <c r="N13" s="266"/>
    </row>
    <row r="14" spans="1:14" ht="27" customHeight="1">
      <c r="A14" s="259"/>
      <c r="B14" s="260"/>
      <c r="C14" s="260"/>
      <c r="D14" s="260"/>
      <c r="E14" s="260"/>
      <c r="F14" s="260"/>
      <c r="G14" s="260"/>
      <c r="H14" s="260"/>
      <c r="I14" s="260"/>
      <c r="J14" s="260"/>
      <c r="K14" s="260"/>
      <c r="L14" s="260"/>
      <c r="M14" s="260"/>
      <c r="N14" s="261"/>
    </row>
    <row r="15" spans="1:14" ht="27" customHeight="1">
      <c r="A15" s="259"/>
      <c r="B15" s="260"/>
      <c r="C15" s="260"/>
      <c r="D15" s="260"/>
      <c r="E15" s="260"/>
      <c r="F15" s="260"/>
      <c r="G15" s="260"/>
      <c r="H15" s="260"/>
      <c r="I15" s="260"/>
      <c r="J15" s="260"/>
      <c r="K15" s="260"/>
      <c r="L15" s="260"/>
      <c r="M15" s="260"/>
      <c r="N15" s="261"/>
    </row>
    <row r="16" spans="1:14" ht="27" customHeight="1">
      <c r="A16" s="259"/>
      <c r="B16" s="260"/>
      <c r="C16" s="260"/>
      <c r="D16" s="260"/>
      <c r="E16" s="260"/>
      <c r="F16" s="260"/>
      <c r="G16" s="260"/>
      <c r="H16" s="260"/>
      <c r="I16" s="260"/>
      <c r="J16" s="260"/>
      <c r="K16" s="260"/>
      <c r="L16" s="260"/>
      <c r="M16" s="260"/>
      <c r="N16" s="261"/>
    </row>
    <row r="17" spans="1:14" ht="27" customHeight="1">
      <c r="A17" s="259"/>
      <c r="B17" s="260"/>
      <c r="C17" s="260"/>
      <c r="D17" s="260"/>
      <c r="E17" s="260"/>
      <c r="F17" s="260"/>
      <c r="G17" s="260"/>
      <c r="H17" s="260"/>
      <c r="I17" s="260"/>
      <c r="J17" s="260"/>
      <c r="K17" s="260"/>
      <c r="L17" s="260"/>
      <c r="M17" s="260"/>
      <c r="N17" s="261"/>
    </row>
    <row r="18" spans="1:14" ht="27" customHeight="1">
      <c r="A18" s="259"/>
      <c r="B18" s="260"/>
      <c r="C18" s="260"/>
      <c r="D18" s="260"/>
      <c r="E18" s="260"/>
      <c r="F18" s="260"/>
      <c r="G18" s="260"/>
      <c r="H18" s="260"/>
      <c r="I18" s="260"/>
      <c r="J18" s="260"/>
      <c r="K18" s="260"/>
      <c r="L18" s="260"/>
      <c r="M18" s="260"/>
      <c r="N18" s="261"/>
    </row>
    <row r="19" spans="1:14" ht="27" customHeight="1">
      <c r="A19" s="259"/>
      <c r="B19" s="260"/>
      <c r="C19" s="260"/>
      <c r="D19" s="260"/>
      <c r="E19" s="260"/>
      <c r="F19" s="260"/>
      <c r="G19" s="260"/>
      <c r="H19" s="260"/>
      <c r="I19" s="260"/>
      <c r="J19" s="260"/>
      <c r="K19" s="260"/>
      <c r="L19" s="260"/>
      <c r="M19" s="260"/>
      <c r="N19" s="261"/>
    </row>
    <row r="20" spans="1:14" ht="27" customHeight="1">
      <c r="A20" s="259"/>
      <c r="B20" s="260"/>
      <c r="C20" s="260"/>
      <c r="D20" s="260"/>
      <c r="E20" s="260"/>
      <c r="F20" s="260"/>
      <c r="G20" s="260"/>
      <c r="H20" s="260"/>
      <c r="I20" s="260"/>
      <c r="J20" s="260"/>
      <c r="K20" s="260"/>
      <c r="L20" s="260"/>
      <c r="M20" s="260"/>
      <c r="N20" s="261"/>
    </row>
    <row r="21" spans="1:14" ht="27" customHeight="1">
      <c r="A21" s="259"/>
      <c r="B21" s="260"/>
      <c r="C21" s="260"/>
      <c r="D21" s="260"/>
      <c r="E21" s="260"/>
      <c r="F21" s="260"/>
      <c r="G21" s="260"/>
      <c r="H21" s="260"/>
      <c r="I21" s="260"/>
      <c r="J21" s="260"/>
      <c r="K21" s="260"/>
      <c r="L21" s="260"/>
      <c r="M21" s="260"/>
      <c r="N21" s="261"/>
    </row>
    <row r="22" spans="1:14" ht="27" customHeight="1">
      <c r="A22" s="259"/>
      <c r="B22" s="260"/>
      <c r="C22" s="260"/>
      <c r="D22" s="260"/>
      <c r="E22" s="260"/>
      <c r="F22" s="260"/>
      <c r="G22" s="260"/>
      <c r="H22" s="260"/>
      <c r="I22" s="260"/>
      <c r="J22" s="260"/>
      <c r="K22" s="260"/>
      <c r="L22" s="260"/>
      <c r="M22" s="260"/>
      <c r="N22" s="261"/>
    </row>
    <row r="23" spans="1:14" ht="27" customHeight="1">
      <c r="A23" s="259"/>
      <c r="B23" s="260"/>
      <c r="C23" s="260"/>
      <c r="D23" s="260"/>
      <c r="E23" s="260"/>
      <c r="F23" s="260"/>
      <c r="G23" s="260"/>
      <c r="H23" s="260"/>
      <c r="I23" s="260"/>
      <c r="J23" s="260"/>
      <c r="K23" s="260"/>
      <c r="L23" s="260"/>
      <c r="M23" s="260"/>
      <c r="N23" s="261"/>
    </row>
    <row r="24" spans="1:14" ht="27" customHeight="1">
      <c r="A24" s="259"/>
      <c r="B24" s="260"/>
      <c r="C24" s="260"/>
      <c r="D24" s="260"/>
      <c r="E24" s="260"/>
      <c r="F24" s="260"/>
      <c r="G24" s="260"/>
      <c r="H24" s="260"/>
      <c r="I24" s="260"/>
      <c r="J24" s="260"/>
      <c r="K24" s="260"/>
      <c r="L24" s="260"/>
      <c r="M24" s="260"/>
      <c r="N24" s="261"/>
    </row>
    <row r="25" spans="1:14" ht="27" customHeight="1">
      <c r="A25" s="259"/>
      <c r="B25" s="260"/>
      <c r="C25" s="260"/>
      <c r="D25" s="260"/>
      <c r="E25" s="260"/>
      <c r="F25" s="260"/>
      <c r="G25" s="260"/>
      <c r="H25" s="260"/>
      <c r="I25" s="260"/>
      <c r="J25" s="260"/>
      <c r="K25" s="260"/>
      <c r="L25" s="260"/>
      <c r="M25" s="260"/>
      <c r="N25" s="261"/>
    </row>
    <row r="26" spans="1:14" ht="27" customHeight="1">
      <c r="A26" s="259"/>
      <c r="B26" s="260"/>
      <c r="C26" s="260"/>
      <c r="D26" s="260"/>
      <c r="E26" s="260"/>
      <c r="F26" s="260"/>
      <c r="G26" s="260"/>
      <c r="H26" s="260"/>
      <c r="I26" s="260"/>
      <c r="J26" s="260"/>
      <c r="K26" s="260"/>
      <c r="L26" s="260"/>
      <c r="M26" s="260"/>
      <c r="N26" s="261"/>
    </row>
    <row r="27" spans="1:14" ht="27" customHeight="1">
      <c r="A27" s="259"/>
      <c r="B27" s="260"/>
      <c r="C27" s="260"/>
      <c r="D27" s="260"/>
      <c r="E27" s="260"/>
      <c r="F27" s="260"/>
      <c r="G27" s="260"/>
      <c r="H27" s="260"/>
      <c r="I27" s="260"/>
      <c r="J27" s="260"/>
      <c r="K27" s="260"/>
      <c r="L27" s="260"/>
      <c r="M27" s="260"/>
      <c r="N27" s="261"/>
    </row>
    <row r="28" spans="1:14" ht="27" customHeight="1">
      <c r="A28" s="259"/>
      <c r="B28" s="260"/>
      <c r="C28" s="260"/>
      <c r="D28" s="260"/>
      <c r="E28" s="260"/>
      <c r="F28" s="260"/>
      <c r="G28" s="260"/>
      <c r="H28" s="260"/>
      <c r="I28" s="260"/>
      <c r="J28" s="260"/>
      <c r="K28" s="260"/>
      <c r="L28" s="260"/>
      <c r="M28" s="260"/>
      <c r="N28" s="261"/>
    </row>
    <row r="29" spans="1:14" ht="27" customHeight="1">
      <c r="A29" s="259"/>
      <c r="B29" s="260"/>
      <c r="C29" s="260"/>
      <c r="D29" s="260"/>
      <c r="E29" s="260"/>
      <c r="F29" s="260"/>
      <c r="G29" s="260"/>
      <c r="H29" s="260"/>
      <c r="I29" s="260"/>
      <c r="J29" s="260"/>
      <c r="K29" s="260"/>
      <c r="L29" s="260"/>
      <c r="M29" s="260"/>
      <c r="N29" s="261"/>
    </row>
    <row r="30" spans="1:14" ht="27" customHeight="1">
      <c r="A30" s="259"/>
      <c r="B30" s="260"/>
      <c r="C30" s="260"/>
      <c r="D30" s="260"/>
      <c r="E30" s="260"/>
      <c r="F30" s="260"/>
      <c r="G30" s="260"/>
      <c r="H30" s="260"/>
      <c r="I30" s="260"/>
      <c r="J30" s="260"/>
      <c r="K30" s="260"/>
      <c r="L30" s="260"/>
      <c r="M30" s="260"/>
      <c r="N30" s="261"/>
    </row>
    <row r="31" spans="1:14" ht="27" customHeight="1">
      <c r="A31" s="259"/>
      <c r="B31" s="260"/>
      <c r="C31" s="260"/>
      <c r="D31" s="260"/>
      <c r="E31" s="260"/>
      <c r="F31" s="260"/>
      <c r="G31" s="260"/>
      <c r="H31" s="260"/>
      <c r="I31" s="260"/>
      <c r="J31" s="260"/>
      <c r="K31" s="260"/>
      <c r="L31" s="260"/>
      <c r="M31" s="260"/>
      <c r="N31" s="261"/>
    </row>
    <row r="32" spans="1:14" ht="27" customHeight="1">
      <c r="A32" s="259"/>
      <c r="B32" s="260"/>
      <c r="C32" s="260"/>
      <c r="D32" s="260"/>
      <c r="E32" s="260"/>
      <c r="F32" s="260"/>
      <c r="G32" s="260"/>
      <c r="H32" s="260"/>
      <c r="I32" s="260"/>
      <c r="J32" s="260"/>
      <c r="K32" s="260"/>
      <c r="L32" s="260"/>
      <c r="M32" s="260"/>
      <c r="N32" s="261"/>
    </row>
    <row r="33" spans="1:14" ht="27" customHeight="1">
      <c r="A33" s="259"/>
      <c r="B33" s="260"/>
      <c r="C33" s="260"/>
      <c r="D33" s="260"/>
      <c r="E33" s="260"/>
      <c r="F33" s="260"/>
      <c r="G33" s="260"/>
      <c r="H33" s="260"/>
      <c r="I33" s="260"/>
      <c r="J33" s="260"/>
      <c r="K33" s="260"/>
      <c r="L33" s="260"/>
      <c r="M33" s="260"/>
      <c r="N33" s="261"/>
    </row>
    <row r="34" spans="1:14" ht="27" customHeight="1">
      <c r="A34" s="259"/>
      <c r="B34" s="260"/>
      <c r="C34" s="260"/>
      <c r="D34" s="260"/>
      <c r="E34" s="260"/>
      <c r="F34" s="260"/>
      <c r="G34" s="260"/>
      <c r="H34" s="260"/>
      <c r="I34" s="260"/>
      <c r="J34" s="260"/>
      <c r="K34" s="260"/>
      <c r="L34" s="260"/>
      <c r="M34" s="260"/>
      <c r="N34" s="261"/>
    </row>
    <row r="35" spans="1:14" ht="27" customHeight="1" thickBot="1">
      <c r="A35" s="269"/>
      <c r="B35" s="267"/>
      <c r="C35" s="267"/>
      <c r="D35" s="267"/>
      <c r="E35" s="267"/>
      <c r="F35" s="267"/>
      <c r="G35" s="267"/>
      <c r="H35" s="267"/>
      <c r="I35" s="267"/>
      <c r="J35" s="267"/>
      <c r="K35" s="267"/>
      <c r="L35" s="267"/>
      <c r="M35" s="267"/>
      <c r="N35" s="268"/>
    </row>
    <row r="36" spans="1:14" ht="13.5" customHeight="1">
      <c r="A36" s="9"/>
      <c r="B36" s="9"/>
      <c r="C36" s="9"/>
      <c r="D36" s="9"/>
      <c r="E36" s="9"/>
      <c r="F36" s="9"/>
      <c r="G36" s="9"/>
      <c r="H36" s="9"/>
      <c r="I36" s="9"/>
      <c r="J36" s="9"/>
      <c r="K36" s="9"/>
      <c r="L36" s="9"/>
      <c r="M36" s="9"/>
      <c r="N36" s="9"/>
    </row>
    <row r="37" ht="13.5">
      <c r="N37" s="2" t="s">
        <v>29</v>
      </c>
    </row>
  </sheetData>
  <sheetProtection/>
  <mergeCells count="55">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7:N7"/>
    <mergeCell ref="A4:N4"/>
    <mergeCell ref="A5:N5"/>
    <mergeCell ref="A17:D17"/>
    <mergeCell ref="A12:N12"/>
    <mergeCell ref="A10:D10"/>
    <mergeCell ref="E10:N10"/>
    <mergeCell ref="A8:B8"/>
    <mergeCell ref="C8:E8"/>
    <mergeCell ref="A13:D13"/>
    <mergeCell ref="A16:D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36</v>
      </c>
    </row>
    <row r="2" spans="12:14" ht="18" customHeight="1">
      <c r="L2" s="249" t="str">
        <f>'入力シート'!E6</f>
        <v>平成○○年○○月○○日</v>
      </c>
      <c r="M2" s="249"/>
      <c r="N2" s="249"/>
    </row>
    <row r="3" ht="54" customHeight="1"/>
    <row r="4" spans="1:14" ht="18" customHeight="1">
      <c r="A4" s="252" t="s">
        <v>2</v>
      </c>
      <c r="B4" s="252"/>
      <c r="C4" s="252"/>
      <c r="D4" s="252"/>
      <c r="E4" s="252"/>
      <c r="F4" s="252"/>
      <c r="G4" s="252"/>
      <c r="H4" s="252"/>
      <c r="I4" s="252"/>
      <c r="J4" s="252"/>
      <c r="K4" s="252"/>
      <c r="L4" s="252"/>
      <c r="M4" s="252"/>
      <c r="N4" s="252"/>
    </row>
    <row r="5" spans="1:14" ht="18" customHeight="1">
      <c r="A5" s="252" t="s">
        <v>37</v>
      </c>
      <c r="B5" s="252"/>
      <c r="C5" s="252"/>
      <c r="D5" s="252"/>
      <c r="E5" s="252"/>
      <c r="F5" s="252"/>
      <c r="G5" s="252"/>
      <c r="H5" s="252"/>
      <c r="I5" s="252"/>
      <c r="J5" s="252"/>
      <c r="K5" s="252"/>
      <c r="L5" s="252"/>
      <c r="M5" s="252"/>
      <c r="N5" s="252"/>
    </row>
    <row r="7" spans="1:14" ht="27" customHeight="1">
      <c r="A7" s="10" t="s">
        <v>4</v>
      </c>
      <c r="B7" s="250" t="str">
        <f>'入力シート'!E19</f>
        <v>北部第二水再生センター第二受泥槽機械設備工事</v>
      </c>
      <c r="C7" s="250"/>
      <c r="D7" s="250"/>
      <c r="E7" s="250"/>
      <c r="F7" s="250"/>
      <c r="G7" s="250"/>
      <c r="H7" s="250"/>
      <c r="I7" s="250"/>
      <c r="J7" s="250"/>
      <c r="K7" s="250"/>
      <c r="L7" s="250"/>
      <c r="M7" s="250"/>
      <c r="N7" s="250"/>
    </row>
    <row r="8" spans="1:14" ht="27" customHeight="1">
      <c r="A8" s="241" t="s">
        <v>38</v>
      </c>
      <c r="B8" s="254"/>
      <c r="C8" s="253">
        <f>'入力シート'!E8</f>
        <v>12345</v>
      </c>
      <c r="D8" s="253"/>
      <c r="E8" s="253"/>
      <c r="F8" s="123"/>
      <c r="G8" s="123"/>
      <c r="H8" s="123"/>
      <c r="I8" s="123"/>
      <c r="J8" s="123"/>
      <c r="K8" s="123"/>
      <c r="L8" s="123"/>
      <c r="M8" s="123"/>
      <c r="N8" s="123"/>
    </row>
    <row r="9" ht="14.25" thickBot="1"/>
    <row r="10" spans="1:14" ht="54" customHeight="1" thickBot="1">
      <c r="A10" s="270" t="s">
        <v>71</v>
      </c>
      <c r="B10" s="271"/>
      <c r="C10" s="271"/>
      <c r="D10" s="271"/>
      <c r="E10" s="272" t="str">
        <f>IF('入力シート'!C36="適用",'入力シート'!E36,"今回工事ではこの項目を適用しません。")</f>
        <v>現場における省エネ、省資源化等環境負荷軽減の取組みについて</v>
      </c>
      <c r="F10" s="273"/>
      <c r="G10" s="273"/>
      <c r="H10" s="273"/>
      <c r="I10" s="273"/>
      <c r="J10" s="273"/>
      <c r="K10" s="273"/>
      <c r="L10" s="273"/>
      <c r="M10" s="273"/>
      <c r="N10" s="274"/>
    </row>
    <row r="11" ht="14.25" thickBot="1"/>
    <row r="12" spans="1:14" ht="27" customHeight="1">
      <c r="A12" s="262" t="s">
        <v>76</v>
      </c>
      <c r="B12" s="234"/>
      <c r="C12" s="234"/>
      <c r="D12" s="234"/>
      <c r="E12" s="234"/>
      <c r="F12" s="234"/>
      <c r="G12" s="234"/>
      <c r="H12" s="234"/>
      <c r="I12" s="234"/>
      <c r="J12" s="234"/>
      <c r="K12" s="234"/>
      <c r="L12" s="234"/>
      <c r="M12" s="234"/>
      <c r="N12" s="263"/>
    </row>
    <row r="13" spans="1:14" ht="27" customHeight="1">
      <c r="A13" s="264"/>
      <c r="B13" s="265"/>
      <c r="C13" s="265"/>
      <c r="D13" s="265"/>
      <c r="E13" s="265"/>
      <c r="F13" s="265"/>
      <c r="G13" s="265"/>
      <c r="H13" s="265"/>
      <c r="I13" s="265"/>
      <c r="J13" s="265"/>
      <c r="K13" s="265"/>
      <c r="L13" s="265"/>
      <c r="M13" s="265"/>
      <c r="N13" s="266"/>
    </row>
    <row r="14" spans="1:14" ht="27" customHeight="1">
      <c r="A14" s="259"/>
      <c r="B14" s="260"/>
      <c r="C14" s="260"/>
      <c r="D14" s="260"/>
      <c r="E14" s="260"/>
      <c r="F14" s="260"/>
      <c r="G14" s="260"/>
      <c r="H14" s="260"/>
      <c r="I14" s="260"/>
      <c r="J14" s="260"/>
      <c r="K14" s="260"/>
      <c r="L14" s="260"/>
      <c r="M14" s="260"/>
      <c r="N14" s="261"/>
    </row>
    <row r="15" spans="1:14" ht="27" customHeight="1">
      <c r="A15" s="259"/>
      <c r="B15" s="260"/>
      <c r="C15" s="260"/>
      <c r="D15" s="260"/>
      <c r="E15" s="260"/>
      <c r="F15" s="260"/>
      <c r="G15" s="260"/>
      <c r="H15" s="260"/>
      <c r="I15" s="260"/>
      <c r="J15" s="260"/>
      <c r="K15" s="260"/>
      <c r="L15" s="260"/>
      <c r="M15" s="260"/>
      <c r="N15" s="261"/>
    </row>
    <row r="16" spans="1:14" ht="27" customHeight="1">
      <c r="A16" s="259"/>
      <c r="B16" s="260"/>
      <c r="C16" s="260"/>
      <c r="D16" s="260"/>
      <c r="E16" s="260"/>
      <c r="F16" s="260"/>
      <c r="G16" s="260"/>
      <c r="H16" s="260"/>
      <c r="I16" s="260"/>
      <c r="J16" s="260"/>
      <c r="K16" s="260"/>
      <c r="L16" s="260"/>
      <c r="M16" s="260"/>
      <c r="N16" s="261"/>
    </row>
    <row r="17" spans="1:14" ht="27" customHeight="1">
      <c r="A17" s="259"/>
      <c r="B17" s="260"/>
      <c r="C17" s="260"/>
      <c r="D17" s="260"/>
      <c r="E17" s="260"/>
      <c r="F17" s="260"/>
      <c r="G17" s="260"/>
      <c r="H17" s="260"/>
      <c r="I17" s="260"/>
      <c r="J17" s="260"/>
      <c r="K17" s="260"/>
      <c r="L17" s="260"/>
      <c r="M17" s="260"/>
      <c r="N17" s="261"/>
    </row>
    <row r="18" spans="1:14" ht="27" customHeight="1">
      <c r="A18" s="259"/>
      <c r="B18" s="260"/>
      <c r="C18" s="260"/>
      <c r="D18" s="260"/>
      <c r="E18" s="260"/>
      <c r="F18" s="260"/>
      <c r="G18" s="260"/>
      <c r="H18" s="260"/>
      <c r="I18" s="260"/>
      <c r="J18" s="260"/>
      <c r="K18" s="260"/>
      <c r="L18" s="260"/>
      <c r="M18" s="260"/>
      <c r="N18" s="261"/>
    </row>
    <row r="19" spans="1:14" ht="27" customHeight="1">
      <c r="A19" s="259"/>
      <c r="B19" s="260"/>
      <c r="C19" s="260"/>
      <c r="D19" s="260"/>
      <c r="E19" s="260"/>
      <c r="F19" s="260"/>
      <c r="G19" s="260"/>
      <c r="H19" s="260"/>
      <c r="I19" s="260"/>
      <c r="J19" s="260"/>
      <c r="K19" s="260"/>
      <c r="L19" s="260"/>
      <c r="M19" s="260"/>
      <c r="N19" s="261"/>
    </row>
    <row r="20" spans="1:14" ht="27" customHeight="1">
      <c r="A20" s="259"/>
      <c r="B20" s="260"/>
      <c r="C20" s="260"/>
      <c r="D20" s="260"/>
      <c r="E20" s="260"/>
      <c r="F20" s="260"/>
      <c r="G20" s="260"/>
      <c r="H20" s="260"/>
      <c r="I20" s="260"/>
      <c r="J20" s="260"/>
      <c r="K20" s="260"/>
      <c r="L20" s="260"/>
      <c r="M20" s="260"/>
      <c r="N20" s="261"/>
    </row>
    <row r="21" spans="1:14" ht="27" customHeight="1">
      <c r="A21" s="259"/>
      <c r="B21" s="260"/>
      <c r="C21" s="260"/>
      <c r="D21" s="260"/>
      <c r="E21" s="260"/>
      <c r="F21" s="260"/>
      <c r="G21" s="260"/>
      <c r="H21" s="260"/>
      <c r="I21" s="260"/>
      <c r="J21" s="260"/>
      <c r="K21" s="260"/>
      <c r="L21" s="260"/>
      <c r="M21" s="260"/>
      <c r="N21" s="261"/>
    </row>
    <row r="22" spans="1:14" ht="27" customHeight="1">
      <c r="A22" s="259"/>
      <c r="B22" s="260"/>
      <c r="C22" s="260"/>
      <c r="D22" s="260"/>
      <c r="E22" s="260"/>
      <c r="F22" s="260"/>
      <c r="G22" s="260"/>
      <c r="H22" s="260"/>
      <c r="I22" s="260"/>
      <c r="J22" s="260"/>
      <c r="K22" s="260"/>
      <c r="L22" s="260"/>
      <c r="M22" s="260"/>
      <c r="N22" s="261"/>
    </row>
    <row r="23" spans="1:14" ht="27" customHeight="1">
      <c r="A23" s="259"/>
      <c r="B23" s="260"/>
      <c r="C23" s="260"/>
      <c r="D23" s="260"/>
      <c r="E23" s="260"/>
      <c r="F23" s="260"/>
      <c r="G23" s="260"/>
      <c r="H23" s="260"/>
      <c r="I23" s="260"/>
      <c r="J23" s="260"/>
      <c r="K23" s="260"/>
      <c r="L23" s="260"/>
      <c r="M23" s="260"/>
      <c r="N23" s="261"/>
    </row>
    <row r="24" spans="1:14" ht="27" customHeight="1">
      <c r="A24" s="259"/>
      <c r="B24" s="260"/>
      <c r="C24" s="260"/>
      <c r="D24" s="260"/>
      <c r="E24" s="260"/>
      <c r="F24" s="260"/>
      <c r="G24" s="260"/>
      <c r="H24" s="260"/>
      <c r="I24" s="260"/>
      <c r="J24" s="260"/>
      <c r="K24" s="260"/>
      <c r="L24" s="260"/>
      <c r="M24" s="260"/>
      <c r="N24" s="261"/>
    </row>
    <row r="25" spans="1:14" ht="27" customHeight="1">
      <c r="A25" s="259"/>
      <c r="B25" s="260"/>
      <c r="C25" s="260"/>
      <c r="D25" s="260"/>
      <c r="E25" s="260"/>
      <c r="F25" s="260"/>
      <c r="G25" s="260"/>
      <c r="H25" s="260"/>
      <c r="I25" s="260"/>
      <c r="J25" s="260"/>
      <c r="K25" s="260"/>
      <c r="L25" s="260"/>
      <c r="M25" s="260"/>
      <c r="N25" s="261"/>
    </row>
    <row r="26" spans="1:14" ht="27" customHeight="1">
      <c r="A26" s="259"/>
      <c r="B26" s="260"/>
      <c r="C26" s="260"/>
      <c r="D26" s="260"/>
      <c r="E26" s="260"/>
      <c r="F26" s="260"/>
      <c r="G26" s="260"/>
      <c r="H26" s="260"/>
      <c r="I26" s="260"/>
      <c r="J26" s="260"/>
      <c r="K26" s="260"/>
      <c r="L26" s="260"/>
      <c r="M26" s="260"/>
      <c r="N26" s="261"/>
    </row>
    <row r="27" spans="1:14" ht="27" customHeight="1">
      <c r="A27" s="259"/>
      <c r="B27" s="260"/>
      <c r="C27" s="260"/>
      <c r="D27" s="260"/>
      <c r="E27" s="260"/>
      <c r="F27" s="260"/>
      <c r="G27" s="260"/>
      <c r="H27" s="260"/>
      <c r="I27" s="260"/>
      <c r="J27" s="260"/>
      <c r="K27" s="260"/>
      <c r="L27" s="260"/>
      <c r="M27" s="260"/>
      <c r="N27" s="261"/>
    </row>
    <row r="28" spans="1:14" ht="27" customHeight="1">
      <c r="A28" s="259"/>
      <c r="B28" s="260"/>
      <c r="C28" s="260"/>
      <c r="D28" s="260"/>
      <c r="E28" s="260"/>
      <c r="F28" s="260"/>
      <c r="G28" s="260"/>
      <c r="H28" s="260"/>
      <c r="I28" s="260"/>
      <c r="J28" s="260"/>
      <c r="K28" s="260"/>
      <c r="L28" s="260"/>
      <c r="M28" s="260"/>
      <c r="N28" s="261"/>
    </row>
    <row r="29" spans="1:14" ht="27" customHeight="1">
      <c r="A29" s="259"/>
      <c r="B29" s="260"/>
      <c r="C29" s="260"/>
      <c r="D29" s="260"/>
      <c r="E29" s="260"/>
      <c r="F29" s="260"/>
      <c r="G29" s="260"/>
      <c r="H29" s="260"/>
      <c r="I29" s="260"/>
      <c r="J29" s="260"/>
      <c r="K29" s="260"/>
      <c r="L29" s="260"/>
      <c r="M29" s="260"/>
      <c r="N29" s="261"/>
    </row>
    <row r="30" spans="1:14" ht="27" customHeight="1">
      <c r="A30" s="259"/>
      <c r="B30" s="260"/>
      <c r="C30" s="260"/>
      <c r="D30" s="260"/>
      <c r="E30" s="260"/>
      <c r="F30" s="260"/>
      <c r="G30" s="260"/>
      <c r="H30" s="260"/>
      <c r="I30" s="260"/>
      <c r="J30" s="260"/>
      <c r="K30" s="260"/>
      <c r="L30" s="260"/>
      <c r="M30" s="260"/>
      <c r="N30" s="261"/>
    </row>
    <row r="31" spans="1:14" ht="27" customHeight="1">
      <c r="A31" s="259"/>
      <c r="B31" s="260"/>
      <c r="C31" s="260"/>
      <c r="D31" s="260"/>
      <c r="E31" s="260"/>
      <c r="F31" s="260"/>
      <c r="G31" s="260"/>
      <c r="H31" s="260"/>
      <c r="I31" s="260"/>
      <c r="J31" s="260"/>
      <c r="K31" s="260"/>
      <c r="L31" s="260"/>
      <c r="M31" s="260"/>
      <c r="N31" s="261"/>
    </row>
    <row r="32" spans="1:14" ht="27" customHeight="1">
      <c r="A32" s="259"/>
      <c r="B32" s="260"/>
      <c r="C32" s="260"/>
      <c r="D32" s="260"/>
      <c r="E32" s="260"/>
      <c r="F32" s="260"/>
      <c r="G32" s="260"/>
      <c r="H32" s="260"/>
      <c r="I32" s="260"/>
      <c r="J32" s="260"/>
      <c r="K32" s="260"/>
      <c r="L32" s="260"/>
      <c r="M32" s="260"/>
      <c r="N32" s="261"/>
    </row>
    <row r="33" spans="1:14" ht="27" customHeight="1">
      <c r="A33" s="259"/>
      <c r="B33" s="260"/>
      <c r="C33" s="260"/>
      <c r="D33" s="260"/>
      <c r="E33" s="260"/>
      <c r="F33" s="260"/>
      <c r="G33" s="260"/>
      <c r="H33" s="260"/>
      <c r="I33" s="260"/>
      <c r="J33" s="260"/>
      <c r="K33" s="260"/>
      <c r="L33" s="260"/>
      <c r="M33" s="260"/>
      <c r="N33" s="261"/>
    </row>
    <row r="34" spans="1:14" ht="27" customHeight="1">
      <c r="A34" s="259"/>
      <c r="B34" s="260"/>
      <c r="C34" s="260"/>
      <c r="D34" s="260"/>
      <c r="E34" s="260"/>
      <c r="F34" s="260"/>
      <c r="G34" s="260"/>
      <c r="H34" s="260"/>
      <c r="I34" s="260"/>
      <c r="J34" s="260"/>
      <c r="K34" s="260"/>
      <c r="L34" s="260"/>
      <c r="M34" s="260"/>
      <c r="N34" s="261"/>
    </row>
    <row r="35" spans="1:14" ht="27" customHeight="1" thickBot="1">
      <c r="A35" s="269"/>
      <c r="B35" s="267"/>
      <c r="C35" s="267"/>
      <c r="D35" s="267"/>
      <c r="E35" s="267"/>
      <c r="F35" s="267"/>
      <c r="G35" s="267"/>
      <c r="H35" s="267"/>
      <c r="I35" s="267"/>
      <c r="J35" s="267"/>
      <c r="K35" s="267"/>
      <c r="L35" s="267"/>
      <c r="M35" s="267"/>
      <c r="N35" s="268"/>
    </row>
    <row r="36" spans="1:14" ht="13.5" customHeight="1">
      <c r="A36" s="9"/>
      <c r="B36" s="9"/>
      <c r="C36" s="9"/>
      <c r="D36" s="9"/>
      <c r="E36" s="9"/>
      <c r="F36" s="9"/>
      <c r="G36" s="9"/>
      <c r="H36" s="9"/>
      <c r="I36" s="9"/>
      <c r="J36" s="9"/>
      <c r="K36" s="9"/>
      <c r="L36" s="9"/>
      <c r="M36" s="9"/>
      <c r="N36" s="9"/>
    </row>
    <row r="37" ht="13.5">
      <c r="N37" s="2" t="s">
        <v>29</v>
      </c>
    </row>
  </sheetData>
  <sheetProtection/>
  <mergeCells count="55">
    <mergeCell ref="A24:D24"/>
    <mergeCell ref="E28:N28"/>
    <mergeCell ref="E25:N25"/>
    <mergeCell ref="E26:N26"/>
    <mergeCell ref="E27:N27"/>
    <mergeCell ref="A27:D27"/>
    <mergeCell ref="A25:D25"/>
    <mergeCell ref="A26:D26"/>
    <mergeCell ref="E35:N35"/>
    <mergeCell ref="E16:N16"/>
    <mergeCell ref="E13:N13"/>
    <mergeCell ref="E21:N21"/>
    <mergeCell ref="E19:N19"/>
    <mergeCell ref="E15:N15"/>
    <mergeCell ref="E22:N22"/>
    <mergeCell ref="E23:N23"/>
    <mergeCell ref="E24:N24"/>
    <mergeCell ref="E20:N20"/>
    <mergeCell ref="E29:N29"/>
    <mergeCell ref="A10:D10"/>
    <mergeCell ref="E10:N10"/>
    <mergeCell ref="A20:D20"/>
    <mergeCell ref="A22:D22"/>
    <mergeCell ref="E18:N18"/>
    <mergeCell ref="A16:D16"/>
    <mergeCell ref="A15:D15"/>
    <mergeCell ref="A13:D13"/>
    <mergeCell ref="A12:N12"/>
    <mergeCell ref="L2:N2"/>
    <mergeCell ref="A14:D14"/>
    <mergeCell ref="E14:N14"/>
    <mergeCell ref="A17:D17"/>
    <mergeCell ref="E17:N17"/>
    <mergeCell ref="C8:E8"/>
    <mergeCell ref="B7:N7"/>
    <mergeCell ref="A4:N4"/>
    <mergeCell ref="A5:N5"/>
    <mergeCell ref="A8:B8"/>
    <mergeCell ref="A18:D18"/>
    <mergeCell ref="A19:D19"/>
    <mergeCell ref="E34:N34"/>
    <mergeCell ref="E33:N33"/>
    <mergeCell ref="A32:D32"/>
    <mergeCell ref="E32:N32"/>
    <mergeCell ref="E30:N30"/>
    <mergeCell ref="E31:N31"/>
    <mergeCell ref="A21:D21"/>
    <mergeCell ref="A23:D23"/>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B2:D21"/>
  <sheetViews>
    <sheetView tabSelected="1" zoomScaleSheetLayoutView="100"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153" t="s">
        <v>156</v>
      </c>
      <c r="C2" s="153"/>
      <c r="D2" s="153"/>
    </row>
    <row r="3" spans="2:4" ht="15.75" customHeight="1">
      <c r="B3" s="114"/>
      <c r="C3" s="114"/>
      <c r="D3" s="114"/>
    </row>
    <row r="4" spans="2:4" ht="28.5">
      <c r="B4" s="153" t="s">
        <v>158</v>
      </c>
      <c r="C4" s="153"/>
      <c r="D4" s="153"/>
    </row>
    <row r="5" spans="2:4" ht="58.5" customHeight="1">
      <c r="B5" s="115"/>
      <c r="C5" s="115"/>
      <c r="D5" s="115"/>
    </row>
    <row r="6" spans="2:4" ht="73.5" customHeight="1">
      <c r="B6" s="116" t="s">
        <v>4</v>
      </c>
      <c r="C6" s="116"/>
      <c r="D6" s="117" t="str">
        <f>'入力シート'!E19</f>
        <v>北部第二水再生センター第二受泥槽機械設備工事</v>
      </c>
    </row>
    <row r="7" spans="2:4" ht="291" customHeight="1">
      <c r="B7" s="115"/>
      <c r="C7" s="115"/>
      <c r="D7" s="115"/>
    </row>
    <row r="8" spans="2:4" ht="28.5">
      <c r="B8" s="153" t="s">
        <v>157</v>
      </c>
      <c r="C8" s="153"/>
      <c r="D8" s="153"/>
    </row>
    <row r="9" spans="2:4" ht="13.5">
      <c r="B9" s="154" t="s">
        <v>204</v>
      </c>
      <c r="C9" s="154"/>
      <c r="D9" s="154"/>
    </row>
    <row r="10" spans="2:4" ht="16.5" customHeight="1">
      <c r="B10" s="115"/>
      <c r="C10" s="115"/>
      <c r="D10" s="115"/>
    </row>
    <row r="11" spans="2:4" ht="13.5">
      <c r="B11" s="1" t="s">
        <v>193</v>
      </c>
      <c r="C11" s="1"/>
      <c r="D11" s="1"/>
    </row>
    <row r="12" spans="2:4" ht="13.5">
      <c r="B12" s="1"/>
      <c r="C12" s="1" t="str">
        <f>'入力シート'!E20</f>
        <v>環境創造局下水道設備課</v>
      </c>
      <c r="D12" s="1"/>
    </row>
    <row r="13" spans="2:4" ht="13.5">
      <c r="B13" s="1"/>
      <c r="C13" s="1" t="str">
        <f>'入力シート'!E21</f>
        <v>横浜市中区港町１丁目１番地</v>
      </c>
      <c r="D13" s="1"/>
    </row>
    <row r="14" spans="2:4" ht="13.5">
      <c r="B14" s="1"/>
      <c r="C14" s="1" t="str">
        <f>"ＴＥＬ　　"&amp;'入力シート'!E22&amp;"　　　　　　　　　ＦＡＸ　　"&amp;'入力シート'!E23</f>
        <v>ＴＥＬ　　671-2852　　　　　　　　　ＦＡＸ　　663-4313</v>
      </c>
      <c r="D14" s="1"/>
    </row>
    <row r="16" spans="2:4" ht="13.5">
      <c r="B16" s="1" t="s">
        <v>191</v>
      </c>
      <c r="C16" s="1"/>
      <c r="D16" s="1"/>
    </row>
    <row r="17" spans="2:4" ht="6" customHeight="1">
      <c r="B17" s="1"/>
      <c r="C17" s="1"/>
      <c r="D17" s="1"/>
    </row>
    <row r="18" spans="2:4" ht="13.5">
      <c r="B18" s="1"/>
      <c r="C18" s="152">
        <f>'入力シート'!E24</f>
        <v>41555</v>
      </c>
      <c r="D18" s="152"/>
    </row>
    <row r="19" spans="2:4" ht="5.25" customHeight="1">
      <c r="B19" s="1"/>
      <c r="C19" s="127"/>
      <c r="D19" s="127"/>
    </row>
    <row r="20" spans="2:4" ht="13.5">
      <c r="B20" s="1" t="s">
        <v>192</v>
      </c>
      <c r="C20" s="1"/>
      <c r="D20" s="1"/>
    </row>
    <row r="21" spans="2:4" ht="13.5">
      <c r="B21" s="1"/>
      <c r="C21" s="1"/>
      <c r="D21" s="1"/>
    </row>
  </sheetData>
  <sheetProtection password="E7B6" sheet="1" formatCells="0" formatRows="0" insertRows="0"/>
  <mergeCells count="5">
    <mergeCell ref="C18:D18"/>
    <mergeCell ref="B2:D2"/>
    <mergeCell ref="B4:D4"/>
    <mergeCell ref="B8:D8"/>
    <mergeCell ref="B9:D9"/>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0</v>
      </c>
    </row>
    <row r="3" spans="1:7" ht="13.5">
      <c r="A3" s="164" t="s">
        <v>161</v>
      </c>
      <c r="B3" s="164"/>
      <c r="C3" s="164"/>
      <c r="D3" s="164"/>
      <c r="E3" s="164"/>
      <c r="F3" s="164"/>
      <c r="G3" s="164"/>
    </row>
    <row r="4" spans="1:7" ht="13.5">
      <c r="A4" s="164" t="s">
        <v>162</v>
      </c>
      <c r="B4" s="164"/>
      <c r="C4" s="157" t="str">
        <f>'入力シート'!E19</f>
        <v>北部第二水再生センター第二受泥槽機械設備工事</v>
      </c>
      <c r="D4" s="157"/>
      <c r="E4" s="157"/>
      <c r="F4" s="157"/>
      <c r="G4" s="157"/>
    </row>
    <row r="5" spans="1:7" ht="41.25" customHeight="1">
      <c r="A5" s="164" t="s">
        <v>153</v>
      </c>
      <c r="B5" s="164"/>
      <c r="C5" s="164"/>
      <c r="D5" s="164"/>
      <c r="E5" s="164"/>
      <c r="F5" s="164"/>
      <c r="G5" s="164"/>
    </row>
    <row r="6" spans="1:2" ht="7.5" customHeight="1">
      <c r="A6" s="13"/>
      <c r="B6" s="13"/>
    </row>
    <row r="7" spans="1:7" ht="48" customHeight="1">
      <c r="A7" s="155" t="s">
        <v>163</v>
      </c>
      <c r="B7" s="155"/>
      <c r="C7" s="155"/>
      <c r="D7" s="155"/>
      <c r="E7" s="155"/>
      <c r="F7" s="155"/>
      <c r="G7" s="155"/>
    </row>
    <row r="8" spans="1:7" ht="7.5" customHeight="1">
      <c r="A8" s="13"/>
      <c r="B8" s="13"/>
      <c r="C8" s="13"/>
      <c r="D8" s="13"/>
      <c r="E8" s="13"/>
      <c r="F8" s="13"/>
      <c r="G8" s="13"/>
    </row>
    <row r="9" spans="1:7" ht="32.25" customHeight="1">
      <c r="A9" s="158" t="s">
        <v>164</v>
      </c>
      <c r="B9" s="158"/>
      <c r="C9" s="158"/>
      <c r="D9" s="158"/>
      <c r="E9" s="158"/>
      <c r="F9" s="158"/>
      <c r="G9" s="158"/>
    </row>
    <row r="10" spans="2:6" ht="13.5">
      <c r="B10" s="163" t="s">
        <v>127</v>
      </c>
      <c r="C10" s="163"/>
      <c r="D10" s="163"/>
      <c r="E10" s="14" t="s">
        <v>128</v>
      </c>
      <c r="F10" s="20"/>
    </row>
    <row r="11" spans="2:6" ht="13.5">
      <c r="B11" s="165" t="s">
        <v>129</v>
      </c>
      <c r="C11" s="165"/>
      <c r="D11" s="165"/>
      <c r="E11" s="34">
        <f>'入力シート'!E24</f>
        <v>41555</v>
      </c>
      <c r="F11" s="21"/>
    </row>
    <row r="12" spans="2:6" ht="13.5">
      <c r="B12" s="165" t="s">
        <v>130</v>
      </c>
      <c r="C12" s="165"/>
      <c r="D12" s="165"/>
      <c r="E12" s="34">
        <f>'入力シート'!E25</f>
        <v>41565</v>
      </c>
      <c r="F12" s="21"/>
    </row>
    <row r="13" spans="2:6" ht="13.5">
      <c r="B13" s="165" t="s">
        <v>131</v>
      </c>
      <c r="C13" s="165"/>
      <c r="D13" s="165"/>
      <c r="E13" s="35">
        <f>'入力シート'!E26</f>
        <v>41568</v>
      </c>
      <c r="F13" s="22"/>
    </row>
    <row r="14" spans="2:6" ht="13.5">
      <c r="B14" s="165"/>
      <c r="C14" s="165"/>
      <c r="D14" s="165"/>
      <c r="E14" s="36">
        <f>'入力シート'!E27</f>
        <v>41570</v>
      </c>
      <c r="F14" s="23"/>
    </row>
    <row r="15" spans="2:6" ht="13.5">
      <c r="B15" s="165" t="s">
        <v>132</v>
      </c>
      <c r="C15" s="165"/>
      <c r="D15" s="165"/>
      <c r="E15" s="37">
        <f>'入力シート'!E28</f>
        <v>41593</v>
      </c>
      <c r="F15" s="24"/>
    </row>
    <row r="16" ht="7.5" customHeight="1"/>
    <row r="17" spans="1:7" ht="108" customHeight="1">
      <c r="A17" s="159" t="s">
        <v>160</v>
      </c>
      <c r="B17" s="159"/>
      <c r="C17" s="159"/>
      <c r="D17" s="159"/>
      <c r="E17" s="159"/>
      <c r="F17" s="159"/>
      <c r="G17" s="159"/>
    </row>
    <row r="18" spans="1:7" s="16" customFormat="1" ht="7.5" customHeight="1">
      <c r="A18" s="15"/>
      <c r="B18" s="15"/>
      <c r="C18" s="15"/>
      <c r="D18" s="15"/>
      <c r="E18" s="15"/>
      <c r="F18" s="15"/>
      <c r="G18" s="15"/>
    </row>
    <row r="19" spans="1:7" ht="30" customHeight="1">
      <c r="A19" s="155" t="s">
        <v>165</v>
      </c>
      <c r="B19" s="155"/>
      <c r="C19" s="155"/>
      <c r="D19" s="155"/>
      <c r="E19" s="155"/>
      <c r="F19" s="155"/>
      <c r="G19" s="155"/>
    </row>
    <row r="20" spans="2:7" s="18" customFormat="1" ht="16.5" customHeight="1">
      <c r="B20" s="160" t="s">
        <v>141</v>
      </c>
      <c r="C20" s="160"/>
      <c r="D20" s="160" t="s">
        <v>140</v>
      </c>
      <c r="E20" s="160"/>
      <c r="F20" s="160"/>
      <c r="G20" s="17"/>
    </row>
    <row r="21" spans="1:7" ht="30" customHeight="1">
      <c r="A21" s="13"/>
      <c r="B21" s="161" t="s">
        <v>166</v>
      </c>
      <c r="C21" s="161"/>
      <c r="D21" s="162" t="str">
        <f>IF('入力シート'!C31="適用",'入力シート'!E31,"今回工事ではこの項目を適用しません。")</f>
        <v>既設汚泥圧送管との接続をふまえた工事全体の具体的な管理計画について</v>
      </c>
      <c r="E21" s="162"/>
      <c r="F21" s="162"/>
      <c r="G21" s="17"/>
    </row>
    <row r="22" spans="1:7" ht="30" customHeight="1">
      <c r="A22" s="13"/>
      <c r="B22" s="161" t="s">
        <v>167</v>
      </c>
      <c r="C22" s="161"/>
      <c r="D22" s="162" t="str">
        <f>IF('入力シート'!C32="適用",'入力シート'!E32,"今回工事ではこの項目を適用しません。")</f>
        <v>今回工事ではこの項目を適用しません。</v>
      </c>
      <c r="E22" s="162"/>
      <c r="F22" s="162"/>
      <c r="G22" s="17"/>
    </row>
    <row r="23" spans="1:7" ht="30" customHeight="1">
      <c r="A23" s="13"/>
      <c r="B23" s="161" t="s">
        <v>168</v>
      </c>
      <c r="C23" s="161"/>
      <c r="D23" s="162" t="str">
        <f>IF('入力シート'!C33="適用",'入力シート'!E33,"今回工事ではこの項目を適用しません。")</f>
        <v>今回工事ではこの項目を適用しません。</v>
      </c>
      <c r="E23" s="162"/>
      <c r="F23" s="162"/>
      <c r="G23" s="17"/>
    </row>
    <row r="24" spans="1:7" ht="30" customHeight="1">
      <c r="A24" s="13"/>
      <c r="B24" s="161" t="s">
        <v>169</v>
      </c>
      <c r="C24" s="161"/>
      <c r="D24" s="162" t="str">
        <f>IF('入力シート'!C34="適用",'入力シート'!E34,"今回工事ではこの項目を適用しません。")</f>
        <v>今回工事ではこの項目を適用しません。</v>
      </c>
      <c r="E24" s="162"/>
      <c r="F24" s="162"/>
      <c r="G24" s="17"/>
    </row>
    <row r="25" spans="1:7" ht="30" customHeight="1">
      <c r="A25" s="13"/>
      <c r="B25" s="161" t="s">
        <v>170</v>
      </c>
      <c r="C25" s="161"/>
      <c r="D25" s="162" t="str">
        <f>IF('入力シート'!C35="適用",'入力シート'!E35,"今回工事ではこの項目を適用しません。")</f>
        <v>開口部付近での作業における安全計画について</v>
      </c>
      <c r="E25" s="162"/>
      <c r="F25" s="162"/>
      <c r="G25" s="17"/>
    </row>
    <row r="26" spans="1:7" ht="30" customHeight="1">
      <c r="A26" s="13"/>
      <c r="B26" s="161" t="s">
        <v>171</v>
      </c>
      <c r="C26" s="161"/>
      <c r="D26" s="162" t="str">
        <f>IF('入力シート'!C36="適用",'入力シート'!E36,"今回工事ではこの項目を適用しません。")</f>
        <v>現場における省エネ、省資源化等環境負荷軽減の取組みについて</v>
      </c>
      <c r="E26" s="162"/>
      <c r="F26" s="162"/>
      <c r="G26" s="17"/>
    </row>
    <row r="27" spans="1:7" ht="39" customHeight="1">
      <c r="A27" s="13"/>
      <c r="B27" s="161" t="s">
        <v>172</v>
      </c>
      <c r="C27" s="161"/>
      <c r="D27" s="162" t="str">
        <f>IF('入力シート'!C37="適用",'入力シート'!E37,"今回工事ではこの項目を適用しません。")</f>
        <v>今回工事ではこの項目を適用しません。</v>
      </c>
      <c r="E27" s="162"/>
      <c r="F27" s="162"/>
      <c r="G27" s="17"/>
    </row>
    <row r="28" spans="1:7" ht="30.75" customHeight="1">
      <c r="A28" s="13"/>
      <c r="B28" s="161" t="s">
        <v>173</v>
      </c>
      <c r="C28" s="161"/>
      <c r="D28" s="162" t="str">
        <f>IF('入力シート'!C38="適用",'入力シート'!E38,"今回工事ではこの項目を適用しません。")</f>
        <v>機械器具設置</v>
      </c>
      <c r="E28" s="162"/>
      <c r="F28" s="162"/>
      <c r="G28" s="17"/>
    </row>
    <row r="29" spans="1:7" ht="30" customHeight="1">
      <c r="A29" s="13"/>
      <c r="B29" s="161" t="s">
        <v>207</v>
      </c>
      <c r="C29" s="161"/>
      <c r="D29" s="162" t="str">
        <f>IF('入力シート'!C39="適用",'入力シート'!E39,"今回工事ではこの項目を適用しません。")</f>
        <v>今回工事ではこの項目を適用しません。</v>
      </c>
      <c r="E29" s="162"/>
      <c r="F29" s="162"/>
      <c r="G29" s="17"/>
    </row>
    <row r="30" spans="1:7" ht="30" customHeight="1">
      <c r="A30" s="13"/>
      <c r="B30" s="161" t="s">
        <v>142</v>
      </c>
      <c r="C30" s="161"/>
      <c r="D30" s="162" t="str">
        <f>IF('入力シート'!C40="適用",'入力シート'!E40,"今回工事ではこの項目を適用しません。")</f>
        <v>今回工事ではこの項目を適用しません。</v>
      </c>
      <c r="E30" s="162"/>
      <c r="F30" s="162"/>
      <c r="G30" s="17"/>
    </row>
    <row r="31" spans="1:7" ht="30.75" customHeight="1">
      <c r="A31" s="13"/>
      <c r="B31" s="161" t="s">
        <v>210</v>
      </c>
      <c r="C31" s="161"/>
      <c r="D31" s="162" t="str">
        <f>IF('入力シート'!C42="適用",'入力シート'!E42,"今回工事ではこの項目を適用しません。")</f>
        <v>今回工事ではこの項目を適用しません。</v>
      </c>
      <c r="E31" s="162"/>
      <c r="F31" s="162"/>
      <c r="G31" s="17"/>
    </row>
    <row r="32" spans="1:7" ht="30" customHeight="1">
      <c r="A32" s="13"/>
      <c r="B32" s="161" t="s">
        <v>139</v>
      </c>
      <c r="C32" s="161"/>
      <c r="D32" s="162" t="str">
        <f>IF('入力シート'!C44="適用",'入力シート'!E44,"今回工事ではこの項目を適用しません。")</f>
        <v>今回工事ではこの項目を適用しません。</v>
      </c>
      <c r="E32" s="162"/>
      <c r="F32" s="162"/>
      <c r="G32" s="17"/>
    </row>
    <row r="33" spans="1:7" ht="30" customHeight="1">
      <c r="A33" s="13"/>
      <c r="B33" s="166" t="s">
        <v>189</v>
      </c>
      <c r="C33" s="166"/>
      <c r="D33" s="166"/>
      <c r="E33" s="166"/>
      <c r="F33" s="166"/>
      <c r="G33" s="17"/>
    </row>
    <row r="34" spans="1:7" ht="30" customHeight="1">
      <c r="A34" s="13"/>
      <c r="B34" s="166" t="s">
        <v>212</v>
      </c>
      <c r="C34" s="166"/>
      <c r="D34" s="166"/>
      <c r="E34" s="166"/>
      <c r="F34" s="166"/>
      <c r="G34" s="17"/>
    </row>
    <row r="35" spans="1:7" ht="7.5" customHeight="1">
      <c r="A35" s="12"/>
      <c r="B35" s="12"/>
      <c r="C35" s="12"/>
      <c r="D35" s="12"/>
      <c r="E35" s="12"/>
      <c r="F35" s="12"/>
      <c r="G35" s="12"/>
    </row>
    <row r="36" spans="1:7" ht="284.25" customHeight="1">
      <c r="A36" s="155" t="s">
        <v>174</v>
      </c>
      <c r="B36" s="155"/>
      <c r="C36" s="155"/>
      <c r="D36" s="155"/>
      <c r="E36" s="155"/>
      <c r="F36" s="155"/>
      <c r="G36" s="155"/>
    </row>
    <row r="37" spans="1:7" ht="7.5" customHeight="1">
      <c r="A37" s="13"/>
      <c r="B37" s="13"/>
      <c r="C37" s="13"/>
      <c r="D37" s="13"/>
      <c r="E37" s="13"/>
      <c r="F37" s="13"/>
      <c r="G37" s="13"/>
    </row>
    <row r="38" spans="1:7" ht="28.5" customHeight="1">
      <c r="A38" s="155" t="s">
        <v>175</v>
      </c>
      <c r="B38" s="155"/>
      <c r="C38" s="155"/>
      <c r="D38" s="155"/>
      <c r="E38" s="155"/>
      <c r="F38" s="155"/>
      <c r="G38" s="155"/>
    </row>
    <row r="39" spans="1:7" ht="7.5" customHeight="1">
      <c r="A39" s="13"/>
      <c r="B39" s="13"/>
      <c r="C39" s="13"/>
      <c r="D39" s="13"/>
      <c r="E39" s="13"/>
      <c r="F39" s="13"/>
      <c r="G39" s="13"/>
    </row>
    <row r="40" spans="1:7" ht="139.5" customHeight="1">
      <c r="A40" s="155" t="s">
        <v>176</v>
      </c>
      <c r="B40" s="155"/>
      <c r="C40" s="155"/>
      <c r="D40" s="155"/>
      <c r="E40" s="155"/>
      <c r="F40" s="155"/>
      <c r="G40" s="155"/>
    </row>
    <row r="41" spans="1:7" ht="7.5" customHeight="1">
      <c r="A41" s="13"/>
      <c r="B41" s="13"/>
      <c r="C41" s="13"/>
      <c r="D41" s="13"/>
      <c r="E41" s="13"/>
      <c r="F41" s="13"/>
      <c r="G41" s="13"/>
    </row>
    <row r="42" spans="1:7" ht="358.5" customHeight="1">
      <c r="A42" s="155" t="s">
        <v>182</v>
      </c>
      <c r="B42" s="155"/>
      <c r="C42" s="155"/>
      <c r="D42" s="155"/>
      <c r="E42" s="155"/>
      <c r="F42" s="155"/>
      <c r="G42" s="155"/>
    </row>
    <row r="43" spans="1:7" ht="6.75" customHeight="1">
      <c r="A43" s="13"/>
      <c r="B43" s="13"/>
      <c r="C43" s="13"/>
      <c r="D43" s="13"/>
      <c r="E43" s="13"/>
      <c r="F43" s="13"/>
      <c r="G43" s="13"/>
    </row>
    <row r="44" spans="1:7" ht="184.5" customHeight="1">
      <c r="A44" s="155" t="s">
        <v>188</v>
      </c>
      <c r="B44" s="155"/>
      <c r="C44" s="155"/>
      <c r="D44" s="155"/>
      <c r="E44" s="155"/>
      <c r="F44" s="155"/>
      <c r="G44" s="155"/>
    </row>
    <row r="45" spans="1:7" ht="9" customHeight="1">
      <c r="A45" s="19"/>
      <c r="B45" s="19"/>
      <c r="C45" s="19"/>
      <c r="D45" s="19"/>
      <c r="E45" s="19"/>
      <c r="F45" s="19"/>
      <c r="G45" s="19"/>
    </row>
    <row r="46" spans="1:7" ht="34.5" customHeight="1">
      <c r="A46" s="155" t="s">
        <v>177</v>
      </c>
      <c r="B46" s="155"/>
      <c r="C46" s="155"/>
      <c r="D46" s="155"/>
      <c r="E46" s="155"/>
      <c r="F46" s="155"/>
      <c r="G46" s="155"/>
    </row>
    <row r="47" spans="1:7" ht="7.5" customHeight="1">
      <c r="A47" s="13"/>
      <c r="B47" s="13"/>
      <c r="C47" s="13"/>
      <c r="D47" s="13"/>
      <c r="E47" s="13"/>
      <c r="F47" s="13"/>
      <c r="G47" s="13"/>
    </row>
    <row r="48" spans="1:7" ht="43.5" customHeight="1">
      <c r="A48" s="155" t="s">
        <v>178</v>
      </c>
      <c r="B48" s="155"/>
      <c r="C48" s="155"/>
      <c r="D48" s="155"/>
      <c r="E48" s="155"/>
      <c r="F48" s="155"/>
      <c r="G48" s="155"/>
    </row>
    <row r="49" spans="1:7" ht="7.5" customHeight="1">
      <c r="A49" s="13"/>
      <c r="B49" s="13"/>
      <c r="C49" s="13"/>
      <c r="D49" s="13"/>
      <c r="E49" s="13"/>
      <c r="F49" s="13"/>
      <c r="G49" s="13"/>
    </row>
    <row r="50" spans="1:7" ht="171" customHeight="1">
      <c r="A50" s="155" t="s">
        <v>154</v>
      </c>
      <c r="B50" s="155"/>
      <c r="C50" s="155"/>
      <c r="D50" s="155"/>
      <c r="E50" s="155"/>
      <c r="F50" s="155"/>
      <c r="G50" s="155"/>
    </row>
    <row r="51" spans="1:7" ht="7.5" customHeight="1">
      <c r="A51" s="13"/>
      <c r="B51" s="13"/>
      <c r="C51" s="13"/>
      <c r="D51" s="13"/>
      <c r="E51" s="13"/>
      <c r="F51" s="13"/>
      <c r="G51" s="13"/>
    </row>
    <row r="52" spans="1:7" ht="132" customHeight="1">
      <c r="A52" s="156" t="s">
        <v>179</v>
      </c>
      <c r="B52" s="156"/>
      <c r="C52" s="156"/>
      <c r="D52" s="156"/>
      <c r="E52" s="156"/>
      <c r="F52" s="156"/>
      <c r="G52" s="156"/>
    </row>
    <row r="53" spans="1:7" ht="7.5" customHeight="1">
      <c r="A53" s="13"/>
      <c r="B53" s="13"/>
      <c r="C53" s="13"/>
      <c r="D53" s="13"/>
      <c r="E53" s="13"/>
      <c r="F53" s="13"/>
      <c r="G53" s="13"/>
    </row>
    <row r="54" spans="1:7" ht="152.25" customHeight="1">
      <c r="A54" s="155" t="s">
        <v>187</v>
      </c>
      <c r="B54" s="155"/>
      <c r="C54" s="155"/>
      <c r="D54" s="155"/>
      <c r="E54" s="155"/>
      <c r="F54" s="155"/>
      <c r="G54" s="155"/>
    </row>
  </sheetData>
  <sheetProtection password="E7B6" sheet="1" formatCells="0" formatRows="0" insertRows="0"/>
  <mergeCells count="51">
    <mergeCell ref="B33:F33"/>
    <mergeCell ref="B34:F34"/>
    <mergeCell ref="D25:F25"/>
    <mergeCell ref="D31:F31"/>
    <mergeCell ref="D27:F27"/>
    <mergeCell ref="D32:F32"/>
    <mergeCell ref="D28:F28"/>
    <mergeCell ref="D29:F29"/>
    <mergeCell ref="B32:C32"/>
    <mergeCell ref="D30:F30"/>
    <mergeCell ref="B31:C31"/>
    <mergeCell ref="B28:C28"/>
    <mergeCell ref="B29:C29"/>
    <mergeCell ref="D24:F24"/>
    <mergeCell ref="B24:C24"/>
    <mergeCell ref="D26:F26"/>
    <mergeCell ref="B27:C27"/>
    <mergeCell ref="A3:G3"/>
    <mergeCell ref="A5:G5"/>
    <mergeCell ref="A4:B4"/>
    <mergeCell ref="D20:F20"/>
    <mergeCell ref="B11:D11"/>
    <mergeCell ref="B12:D12"/>
    <mergeCell ref="B13:D14"/>
    <mergeCell ref="B15:D15"/>
    <mergeCell ref="D21:F21"/>
    <mergeCell ref="D22:F22"/>
    <mergeCell ref="D23:F23"/>
    <mergeCell ref="B10:D10"/>
    <mergeCell ref="B21:C21"/>
    <mergeCell ref="B22:C22"/>
    <mergeCell ref="B23:C23"/>
    <mergeCell ref="A36:G36"/>
    <mergeCell ref="C4:G4"/>
    <mergeCell ref="A7:G7"/>
    <mergeCell ref="A9:G9"/>
    <mergeCell ref="A17:G17"/>
    <mergeCell ref="A19:G19"/>
    <mergeCell ref="B20:C20"/>
    <mergeCell ref="B30:C30"/>
    <mergeCell ref="B25:C25"/>
    <mergeCell ref="B26:C26"/>
    <mergeCell ref="A38:G38"/>
    <mergeCell ref="A40:G40"/>
    <mergeCell ref="A44:G44"/>
    <mergeCell ref="A54:G54"/>
    <mergeCell ref="A42:G42"/>
    <mergeCell ref="A48:G48"/>
    <mergeCell ref="A50:G50"/>
    <mergeCell ref="A46:G46"/>
    <mergeCell ref="A52:G52"/>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SheetLayoutView="85" zoomScalePageLayoutView="0" workbookViewId="0" topLeftCell="A1">
      <selection activeCell="A1" sqref="A1:H1"/>
    </sheetView>
  </sheetViews>
  <sheetFormatPr defaultColWidth="9.00390625" defaultRowHeight="13.5"/>
  <cols>
    <col min="1" max="1" width="7.00390625" style="25" customWidth="1"/>
    <col min="2" max="3" width="9.00390625" style="25" customWidth="1"/>
    <col min="4" max="4" width="5.00390625" style="25" bestFit="1" customWidth="1"/>
    <col min="5" max="5" width="27.375" style="25" customWidth="1"/>
    <col min="6" max="6" width="27.125" style="25" customWidth="1"/>
    <col min="7" max="7" width="24.875" style="25" customWidth="1"/>
    <col min="8" max="8" width="5.875" style="25" customWidth="1"/>
    <col min="9" max="16384" width="9.00390625" style="25" customWidth="1"/>
  </cols>
  <sheetData>
    <row r="1" spans="1:8" ht="13.5">
      <c r="A1" s="187" t="s">
        <v>185</v>
      </c>
      <c r="B1" s="187"/>
      <c r="C1" s="187"/>
      <c r="D1" s="187"/>
      <c r="E1" s="187"/>
      <c r="F1" s="187"/>
      <c r="G1" s="187"/>
      <c r="H1" s="187"/>
    </row>
    <row r="2" spans="1:8" ht="13.5">
      <c r="A2" s="188" t="s">
        <v>79</v>
      </c>
      <c r="B2" s="188"/>
      <c r="C2" s="188"/>
      <c r="D2" s="188"/>
      <c r="E2" s="188"/>
      <c r="F2" s="188"/>
      <c r="G2" s="188"/>
      <c r="H2" s="188"/>
    </row>
    <row r="3" spans="1:8" ht="25.5">
      <c r="A3" s="26" t="s">
        <v>80</v>
      </c>
      <c r="B3" s="26" t="s">
        <v>99</v>
      </c>
      <c r="C3" s="26" t="s">
        <v>100</v>
      </c>
      <c r="D3" s="26" t="s">
        <v>81</v>
      </c>
      <c r="E3" s="26" t="s">
        <v>82</v>
      </c>
      <c r="F3" s="26" t="s">
        <v>101</v>
      </c>
      <c r="G3" s="26" t="s">
        <v>83</v>
      </c>
      <c r="H3" s="26" t="s">
        <v>84</v>
      </c>
    </row>
    <row r="4" spans="1:8" ht="33.75">
      <c r="A4" s="27" t="s">
        <v>146</v>
      </c>
      <c r="B4" s="28"/>
      <c r="C4" s="29"/>
      <c r="D4" s="30" t="s">
        <v>85</v>
      </c>
      <c r="E4" s="31" t="s">
        <v>186</v>
      </c>
      <c r="F4" s="29"/>
      <c r="G4" s="28"/>
      <c r="H4" s="32"/>
    </row>
    <row r="5" spans="1:8" ht="40.5" customHeight="1">
      <c r="A5" s="171" t="s">
        <v>86</v>
      </c>
      <c r="B5" s="171" t="s">
        <v>87</v>
      </c>
      <c r="C5" s="189" t="str">
        <f>IF('入力シート'!C31="適用",'入力シート'!E31,"今回工事ではこの項目を適用しません。")</f>
        <v>既設汚泥圧送管との接続をふまえた工事全体の具体的な管理計画について</v>
      </c>
      <c r="D5" s="185" t="str">
        <f>IF('入力シート'!C31="適用","２号","不要")</f>
        <v>２号</v>
      </c>
      <c r="E5" s="175" t="str">
        <f>IF('入力シート'!C31="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今回工事ではこの項目を適用しません。")</f>
        <v>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v>
      </c>
      <c r="F5" s="184" t="str">
        <f>IF('入力シート'!C31="適用","不要","")</f>
        <v>不要</v>
      </c>
      <c r="G5" s="31" t="str">
        <f>IF('入力シート'!$C$31="適用","工程管理に対して、現場条件を踏まえて適切であり、重要な項目が網羅されている。","")</f>
        <v>工程管理に対して、現場条件を踏まえて適切であり、重要な項目が網羅されている。</v>
      </c>
      <c r="H5" s="33">
        <f>IF('入力シート'!$C$31="適用",6,"")</f>
        <v>6</v>
      </c>
    </row>
    <row r="6" spans="1:8" ht="40.5" customHeight="1">
      <c r="A6" s="171"/>
      <c r="B6" s="171"/>
      <c r="C6" s="190"/>
      <c r="D6" s="185"/>
      <c r="E6" s="176"/>
      <c r="F6" s="184"/>
      <c r="G6" s="31" t="str">
        <f>IF('入力シート'!$C$31="適用","工程管理に対して、重要な項目が概ね記載されている。","")</f>
        <v>工程管理に対して、重要な項目が概ね記載されている。</v>
      </c>
      <c r="H6" s="33">
        <f>IF('入力シート'!$C$31="適用",3,"")</f>
        <v>3</v>
      </c>
    </row>
    <row r="7" spans="1:8" ht="40.5" customHeight="1">
      <c r="A7" s="171"/>
      <c r="B7" s="171"/>
      <c r="C7" s="190"/>
      <c r="D7" s="185"/>
      <c r="E7" s="176"/>
      <c r="F7" s="184"/>
      <c r="G7" s="31" t="str">
        <f>IF('入力シート'!$C$31="適用","工程管理に対して、重要な項目の記載が十分でなく、一般的な事項が記載されている。","")</f>
        <v>工程管理に対して、重要な項目の記載が十分でなく、一般的な事項が記載されている。</v>
      </c>
      <c r="H7" s="33">
        <f>IF('入力シート'!$C$31="適用",0,"")</f>
        <v>0</v>
      </c>
    </row>
    <row r="8" spans="1:8" ht="27" customHeight="1">
      <c r="A8" s="171"/>
      <c r="B8" s="171"/>
      <c r="C8" s="191"/>
      <c r="D8" s="185"/>
      <c r="E8" s="177"/>
      <c r="F8" s="184"/>
      <c r="G8" s="31" t="str">
        <f>IF('入力シート'!$C$31="適用","不適切である。","")</f>
        <v>不適切である。</v>
      </c>
      <c r="H8" s="33" t="str">
        <f>IF('入力シート'!$C$31="適用","欠格","")</f>
        <v>欠格</v>
      </c>
    </row>
    <row r="9" spans="1:8" ht="40.5" customHeight="1">
      <c r="A9" s="171"/>
      <c r="B9" s="171" t="s">
        <v>88</v>
      </c>
      <c r="C9" s="189" t="str">
        <f>IF('入力シート'!C32="適用",'入力シート'!E32,"今回工事ではこの項目を適用しません。")</f>
        <v>今回工事ではこの項目を適用しません。</v>
      </c>
      <c r="D9" s="185" t="str">
        <f>IF('入力シート'!C32="適用","３号","不要")</f>
        <v>不要</v>
      </c>
      <c r="E9" s="175" t="str">
        <f>IF('入力シート'!C32="適用","指定された品質管理上配慮すべき事項について、現場の状況を踏まえて、その対策及び技術的所見を記入してください。
指定の様式(A4片面)1枚とします。","今回工事ではこの項目を適用しません。")</f>
        <v>今回工事ではこの項目を適用しません。</v>
      </c>
      <c r="F9" s="184">
        <f>IF('入力シート'!C32="適用","不要","")</f>
      </c>
      <c r="G9" s="31">
        <f>IF('入力シート'!$C$32="適用","配慮すべき事項に対して、現場条件を踏まえて適切であり、重要な項目が網羅されている。","")</f>
      </c>
      <c r="H9" s="33">
        <f>IF('入力シート'!$C$32="適用",6,"")</f>
      </c>
    </row>
    <row r="10" spans="1:8" ht="40.5" customHeight="1">
      <c r="A10" s="171"/>
      <c r="B10" s="171"/>
      <c r="C10" s="190"/>
      <c r="D10" s="185"/>
      <c r="E10" s="176"/>
      <c r="F10" s="184"/>
      <c r="G10" s="31">
        <f>IF('入力シート'!$C$32="適用","配慮すべき事項に対して、重要な項目が概ね記載されている。","")</f>
      </c>
      <c r="H10" s="33">
        <f>IF('入力シート'!$C$32="適用",3,"")</f>
      </c>
    </row>
    <row r="11" spans="1:8" ht="40.5" customHeight="1">
      <c r="A11" s="171"/>
      <c r="B11" s="171"/>
      <c r="C11" s="190"/>
      <c r="D11" s="185"/>
      <c r="E11" s="176"/>
      <c r="F11" s="184"/>
      <c r="G11" s="31">
        <f>IF('入力シート'!$C$32="適用","配慮すべき事項に対して、重要な項目の記載が十分でなく、一般的な事項が記載されている。","")</f>
      </c>
      <c r="H11" s="33">
        <f>IF('入力シート'!$C$32="適用",0,"")</f>
      </c>
    </row>
    <row r="12" spans="1:8" ht="27" customHeight="1">
      <c r="A12" s="171"/>
      <c r="B12" s="171"/>
      <c r="C12" s="191"/>
      <c r="D12" s="185"/>
      <c r="E12" s="177"/>
      <c r="F12" s="184"/>
      <c r="G12" s="31">
        <f>IF('入力シート'!$C$32="適用","不適切である。","")</f>
      </c>
      <c r="H12" s="33">
        <f>IF('入力シート'!$C$32="適用","欠格","")</f>
      </c>
    </row>
    <row r="13" spans="1:8" ht="40.5" customHeight="1">
      <c r="A13" s="171"/>
      <c r="B13" s="171" t="s">
        <v>89</v>
      </c>
      <c r="C13" s="192" t="str">
        <f>IF('入力シート'!C33="適用",'入力シート'!E33,"今回工事ではこの項目を適用しません。")</f>
        <v>今回工事ではこの項目を適用しません。</v>
      </c>
      <c r="D13" s="185" t="str">
        <f>IF('入力シート'!C33="適用","４号","不要")</f>
        <v>不要</v>
      </c>
      <c r="E13" s="175" t="str">
        <f>IF('入力シート'!C33="適用","指定された施工上の課題について、その対策及び技術的所見を記入してください。
指定の様式(A4片面)1枚とします。","今回工事ではこの項目を適用しません。")</f>
        <v>今回工事ではこの項目を適用しません。</v>
      </c>
      <c r="F13" s="184">
        <f>IF('入力シート'!C33="適用","不要","")</f>
      </c>
      <c r="G13" s="31">
        <f>IF('入力シート'!$C$33="適用","課題に対して、現場条件を踏まえて適切であり、重要な項目が網羅されている。","")</f>
      </c>
      <c r="H13" s="33">
        <f>IF('入力シート'!$C$33="適用",6,"")</f>
      </c>
    </row>
    <row r="14" spans="1:8" ht="40.5" customHeight="1">
      <c r="A14" s="171"/>
      <c r="B14" s="171"/>
      <c r="C14" s="192"/>
      <c r="D14" s="185"/>
      <c r="E14" s="176"/>
      <c r="F14" s="184"/>
      <c r="G14" s="31">
        <f>IF('入力シート'!$C$33="適用","課題に対して、重要な項目が概ね記載されている。","")</f>
      </c>
      <c r="H14" s="33">
        <f>IF('入力シート'!$C$33="適用",3,"")</f>
      </c>
    </row>
    <row r="15" spans="1:8" ht="40.5" customHeight="1">
      <c r="A15" s="171"/>
      <c r="B15" s="171"/>
      <c r="C15" s="192"/>
      <c r="D15" s="185"/>
      <c r="E15" s="176"/>
      <c r="F15" s="184"/>
      <c r="G15" s="31">
        <f>IF('入力シート'!$C$33="適用","課題に対して、重要な項目の記載が十分でなく、一般的な事項が記載されている。","")</f>
      </c>
      <c r="H15" s="33">
        <f>IF('入力シート'!$C$33="適用",0,"")</f>
      </c>
    </row>
    <row r="16" spans="1:8" ht="27" customHeight="1">
      <c r="A16" s="171"/>
      <c r="B16" s="171"/>
      <c r="C16" s="192"/>
      <c r="D16" s="185"/>
      <c r="E16" s="177"/>
      <c r="F16" s="184"/>
      <c r="G16" s="31">
        <f>IF('入力シート'!$C$33="適用","不適切である。","")</f>
      </c>
      <c r="H16" s="33">
        <f>IF('入力シート'!$C$33="適用","欠格","")</f>
      </c>
    </row>
    <row r="17" spans="1:8" ht="40.5" customHeight="1">
      <c r="A17" s="171"/>
      <c r="B17" s="171" t="s">
        <v>90</v>
      </c>
      <c r="C17" s="192" t="str">
        <f>IF('入力シート'!C34="適用",'入力シート'!E34,"今回工事ではこの項目を適用しません。")</f>
        <v>今回工事ではこの項目を適用しません。</v>
      </c>
      <c r="D17" s="185" t="str">
        <f>IF('入力シート'!C34="適用","５号","不要")</f>
        <v>不要</v>
      </c>
      <c r="E17" s="175" t="str">
        <f>IF('入力シート'!C34="適用","指定された施工上配慮すべき事項について、その対策及び技術的所見を記入してください。
指定の様式(A4片面)1枚とします。","今回工事ではこの項目を適用しません。")</f>
        <v>今回工事ではこの項目を適用しません。</v>
      </c>
      <c r="F17" s="184">
        <f>IF('入力シート'!C34="適用","不要","")</f>
      </c>
      <c r="G17" s="31">
        <f>IF('入力シート'!$C$34="適用","配慮すべき事項に対して、現場条件を踏まえて適切であり、重要な項目が網羅されている。","")</f>
      </c>
      <c r="H17" s="33">
        <f>IF('入力シート'!$C$34="適用",6,"")</f>
      </c>
    </row>
    <row r="18" spans="1:8" ht="40.5" customHeight="1">
      <c r="A18" s="171"/>
      <c r="B18" s="171"/>
      <c r="C18" s="192"/>
      <c r="D18" s="185"/>
      <c r="E18" s="176"/>
      <c r="F18" s="184"/>
      <c r="G18" s="31">
        <f>IF('入力シート'!$C$34="適用","配慮すべき事項に対して、重要な項目が概ね記載されている。","")</f>
      </c>
      <c r="H18" s="33">
        <f>IF('入力シート'!$C$34="適用",3,"")</f>
      </c>
    </row>
    <row r="19" spans="1:8" ht="40.5" customHeight="1">
      <c r="A19" s="171"/>
      <c r="B19" s="171"/>
      <c r="C19" s="192"/>
      <c r="D19" s="185"/>
      <c r="E19" s="176"/>
      <c r="F19" s="184"/>
      <c r="G19" s="31">
        <f>IF('入力シート'!$C$34="適用","配慮すべき事項に対して、重要な項目の記載が十分でなく、一般的な事項が記載されている。","")</f>
      </c>
      <c r="H19" s="33">
        <f>IF('入力シート'!$C$34="適用",0,"")</f>
      </c>
    </row>
    <row r="20" spans="1:8" ht="31.5" customHeight="1">
      <c r="A20" s="171"/>
      <c r="B20" s="171"/>
      <c r="C20" s="192"/>
      <c r="D20" s="185"/>
      <c r="E20" s="177"/>
      <c r="F20" s="184"/>
      <c r="G20" s="31">
        <f>IF('入力シート'!$C$34="適用","不適切である。","")</f>
      </c>
      <c r="H20" s="33">
        <f>IF('入力シート'!$C$34="適用","欠格","")</f>
      </c>
    </row>
    <row r="21" spans="1:8" ht="40.5" customHeight="1">
      <c r="A21" s="171"/>
      <c r="B21" s="171" t="s">
        <v>91</v>
      </c>
      <c r="C21" s="192" t="str">
        <f>IF('入力シート'!C35="適用",'入力シート'!E35,"今回工事ではこの項目を適用しません。")</f>
        <v>開口部付近での作業における安全計画について</v>
      </c>
      <c r="D21" s="185" t="str">
        <f>IF('入力シート'!C35="適用","６号","不要")</f>
        <v>６号</v>
      </c>
      <c r="E21" s="175" t="str">
        <f>IF('入力シート'!C35="適用","指定された安全管理に留意すべき事項について、その対策及び技術的所見を記入してください。
指定の様式(A4片面)1枚とします。","今回工事ではこの項目を適用しません。")</f>
        <v>指定された安全管理に留意すべき事項について、その対策及び技術的所見を記入してください。
指定の様式(A4片面)1枚とします。</v>
      </c>
      <c r="F21" s="184" t="str">
        <f>IF('入力シート'!C35="適用","不要","")</f>
        <v>不要</v>
      </c>
      <c r="G21" s="31" t="str">
        <f>IF('入力シート'!$C$35="適用","留意すべき事項に対して、現場条件を踏まえて適切であり、重要な項目が網羅されている。","")</f>
        <v>留意すべき事項に対して、現場条件を踏まえて適切であり、重要な項目が網羅されている。</v>
      </c>
      <c r="H21" s="33">
        <f>IF('入力シート'!$C$35="適用",6,"")</f>
        <v>6</v>
      </c>
    </row>
    <row r="22" spans="1:8" ht="40.5" customHeight="1">
      <c r="A22" s="171"/>
      <c r="B22" s="171"/>
      <c r="C22" s="192"/>
      <c r="D22" s="185"/>
      <c r="E22" s="176"/>
      <c r="F22" s="184"/>
      <c r="G22" s="31" t="str">
        <f>IF('入力シート'!$C$35="適用","留意すべき事項に対して、重要な項目が概ね記載されている。","")</f>
        <v>留意すべき事項に対して、重要な項目が概ね記載されている。</v>
      </c>
      <c r="H22" s="33">
        <f>IF('入力シート'!$C$35="適用",3,"")</f>
        <v>3</v>
      </c>
    </row>
    <row r="23" spans="1:8" ht="40.5" customHeight="1">
      <c r="A23" s="171"/>
      <c r="B23" s="171"/>
      <c r="C23" s="192"/>
      <c r="D23" s="185"/>
      <c r="E23" s="176"/>
      <c r="F23" s="184"/>
      <c r="G23" s="31" t="str">
        <f>IF('入力シート'!$C$35="適用","留意すべき事項に対して、重要な項目の記載が十分でなく、一般的な事項が記載されている。","")</f>
        <v>留意すべき事項に対して、重要な項目の記載が十分でなく、一般的な事項が記載されている。</v>
      </c>
      <c r="H23" s="33">
        <f>IF('入力シート'!$C$35="適用",0,"")</f>
        <v>0</v>
      </c>
    </row>
    <row r="24" spans="1:8" ht="30.75" customHeight="1">
      <c r="A24" s="171"/>
      <c r="B24" s="171"/>
      <c r="C24" s="192"/>
      <c r="D24" s="185"/>
      <c r="E24" s="177"/>
      <c r="F24" s="184"/>
      <c r="G24" s="31" t="str">
        <f>IF('入力シート'!$C$35="適用","不適切である。","")</f>
        <v>不適切である。</v>
      </c>
      <c r="H24" s="33" t="str">
        <f>IF('入力シート'!$C$35="適用","欠格","")</f>
        <v>欠格</v>
      </c>
    </row>
    <row r="25" spans="1:8" ht="40.5" customHeight="1">
      <c r="A25" s="171"/>
      <c r="B25" s="171" t="s">
        <v>92</v>
      </c>
      <c r="C25" s="192" t="str">
        <f>IF('入力シート'!C36="適用",'入力シート'!E36,"今回工事ではこの項目を適用しません。")</f>
        <v>現場における省エネ、省資源化等環境負荷軽減の取組みについて</v>
      </c>
      <c r="D25" s="185" t="str">
        <f>IF('入力シート'!C36="適用","７号","不要")</f>
        <v>７号</v>
      </c>
      <c r="E25" s="175" t="str">
        <f>IF('入力シート'!C36="適用","指定された環境負荷軽減に配慮すべき事項について、その対策及び技術的所見を記入してください。
指定の様式(A4片面)1枚とします。","今回工事ではこの項目を適用しません。")</f>
        <v>指定された環境負荷軽減に配慮すべき事項について、その対策及び技術的所見を記入してください。
指定の様式(A4片面)1枚とします。</v>
      </c>
      <c r="F25" s="184" t="str">
        <f>IF('入力シート'!C36="適用","不要","")</f>
        <v>不要</v>
      </c>
      <c r="G25" s="31" t="str">
        <f>IF('入力シート'!$C$36="適用","配慮すべき事項に対して、現場条件を踏まえて適切であり、重要な項目が網羅されている。","")</f>
        <v>配慮すべき事項に対して、現場条件を踏まえて適切であり、重要な項目が網羅されている。</v>
      </c>
      <c r="H25" s="33">
        <f>IF('入力シート'!$C$36="適用",6,"")</f>
        <v>6</v>
      </c>
    </row>
    <row r="26" spans="1:8" ht="40.5" customHeight="1">
      <c r="A26" s="171"/>
      <c r="B26" s="171"/>
      <c r="C26" s="192"/>
      <c r="D26" s="185"/>
      <c r="E26" s="176"/>
      <c r="F26" s="184"/>
      <c r="G26" s="31" t="str">
        <f>IF('入力シート'!$C$36="適用","配慮すべき事項に対して、重要な項目が概ね記載されている。","")</f>
        <v>配慮すべき事項に対して、重要な項目が概ね記載されている。</v>
      </c>
      <c r="H26" s="33">
        <f>IF('入力シート'!$C$36="適用",3,"")</f>
        <v>3</v>
      </c>
    </row>
    <row r="27" spans="1:8" ht="40.5" customHeight="1">
      <c r="A27" s="171"/>
      <c r="B27" s="171"/>
      <c r="C27" s="192"/>
      <c r="D27" s="185"/>
      <c r="E27" s="176"/>
      <c r="F27" s="184"/>
      <c r="G27" s="31" t="str">
        <f>IF('入力シート'!$C$36="適用","配慮すべき事項に対して、重要な項目の記載が十分でなく、一般的な事項が記載されている。","")</f>
        <v>配慮すべき事項に対して、重要な項目の記載が十分でなく、一般的な事項が記載されている。</v>
      </c>
      <c r="H27" s="33">
        <f>IF('入力シート'!$C$36="適用",0,"")</f>
        <v>0</v>
      </c>
    </row>
    <row r="28" spans="1:8" ht="29.25" customHeight="1">
      <c r="A28" s="171"/>
      <c r="B28" s="171"/>
      <c r="C28" s="192"/>
      <c r="D28" s="185"/>
      <c r="E28" s="177"/>
      <c r="F28" s="184"/>
      <c r="G28" s="31" t="str">
        <f>IF('入力シート'!$C$36="適用","不適切である。","")</f>
        <v>不適切である。</v>
      </c>
      <c r="H28" s="33" t="str">
        <f>IF('入力シート'!$C$36="適用","欠格","")</f>
        <v>欠格</v>
      </c>
    </row>
    <row r="29" spans="1:8" ht="24.75" customHeight="1">
      <c r="A29" s="172" t="s">
        <v>150</v>
      </c>
      <c r="B29" s="189" t="s">
        <v>93</v>
      </c>
      <c r="C29" s="172" t="str">
        <f>IF('入力シート'!C37="適用","過去15年間の同種工事の施工実績（※1）","今回工事ではこの項目を適用しません。")</f>
        <v>今回工事ではこの項目を適用しません。</v>
      </c>
      <c r="D29" s="172" t="str">
        <f>IF('入力シート'!C37="適用","１号","不要")</f>
        <v>不要</v>
      </c>
      <c r="E29" s="195" t="str">
        <f>IF('入力シート'!C37="適用","平成10年4月1日以降に完成した同種工事の元請としての施工実績を１件記入してください。なお、本市発注工事（※2）での実績がある場合は、それを優先して記入してください。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29" s="125">
        <f>IF('入力シート'!C37="適用","施工実績を証明する書類","")</f>
      </c>
      <c r="G29" s="193">
        <f>IF('入力シート'!$C$37="適用","平成10年4月1日以降に完成した本市発注の同種工事の元請としての施工実績がある。","")</f>
      </c>
      <c r="H29" s="201">
        <f>IF('入力シート'!$C$37="適用",4,"")</f>
      </c>
    </row>
    <row r="30" spans="1:8" ht="91.5" customHeight="1">
      <c r="A30" s="178"/>
      <c r="B30" s="190"/>
      <c r="C30" s="178"/>
      <c r="D30" s="178"/>
      <c r="E30" s="196"/>
      <c r="F30" s="179">
        <f>IF('入力シート'!C37="適用","(1)公共工事でコリンズ登録のある場合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30" s="194"/>
      <c r="H30" s="202"/>
    </row>
    <row r="31" spans="1:8" ht="82.5" customHeight="1">
      <c r="A31" s="178"/>
      <c r="B31" s="190"/>
      <c r="C31" s="178"/>
      <c r="D31" s="178"/>
      <c r="E31" s="196"/>
      <c r="F31" s="179"/>
      <c r="G31" s="124">
        <f>IF('入力シート'!$C$37="適用","平成10年4月1日以降に完成した本市発注以外の同種工事の元請としての施工実績がある。","")</f>
      </c>
      <c r="H31" s="33">
        <f>IF('入力シート'!$C$37="適用",2,"")</f>
      </c>
    </row>
    <row r="32" spans="1:8" ht="55.5" customHeight="1">
      <c r="A32" s="178"/>
      <c r="B32" s="191"/>
      <c r="C32" s="173"/>
      <c r="D32" s="173"/>
      <c r="E32" s="197"/>
      <c r="F32" s="180"/>
      <c r="G32" s="124">
        <f>IF('入力シート'!$C$37="適用","実績なし","")</f>
      </c>
      <c r="H32" s="33">
        <f>IF('入力シート'!$C$37="適用",0,"")</f>
      </c>
    </row>
    <row r="33" spans="1:8" ht="46.5" customHeight="1">
      <c r="A33" s="178"/>
      <c r="B33" s="171" t="s">
        <v>94</v>
      </c>
      <c r="C33" s="171" t="str">
        <f>IF('入力シート'!C38="適用","過去2年間の同一登録工種工事での工事成績評定点80点以上の回数（※3）","今回工事ではこの項目を適用しません。")</f>
        <v>過去2年間の同一登録工種工事での工事成績評定点80点以上の回数（※3）</v>
      </c>
      <c r="D33" s="172" t="str">
        <f>IF('入力シート'!C38="適用","１号","不要")</f>
        <v>１号</v>
      </c>
      <c r="E33" s="175" t="str">
        <f>IF('入力シート'!C38="適用","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33" s="182" t="str">
        <f>IF('入力シート'!C38="適用","工事完成検査結果通知書の写し","")</f>
        <v>工事完成検査結果通知書の写し</v>
      </c>
      <c r="G33" s="31" t="str">
        <f>IF('入力シート'!$C$38="適用","平成23年4月1日以降に完成した本件工事と同一登録工種で評定点80点以上の本市発注工事が２件以上ある。","")</f>
        <v>平成23年4月1日以降に完成した本件工事と同一登録工種で評定点80点以上の本市発注工事が２件以上ある。</v>
      </c>
      <c r="H33" s="33">
        <f>IF('入力シート'!$C$38="適用",4,"")</f>
        <v>4</v>
      </c>
    </row>
    <row r="34" spans="1:8" ht="48.75" customHeight="1">
      <c r="A34" s="178"/>
      <c r="B34" s="171"/>
      <c r="C34" s="171"/>
      <c r="D34" s="178"/>
      <c r="E34" s="176"/>
      <c r="F34" s="183"/>
      <c r="G34" s="31" t="str">
        <f>IF('入力シート'!$C$38="適用","平成23年4月1日以降に完成した本件工事と同一登録工種で評定点80点以上の本市発注工事が１件ある。","")</f>
        <v>平成23年4月1日以降に完成した本件工事と同一登録工種で評定点80点以上の本市発注工事が１件ある。</v>
      </c>
      <c r="H34" s="33">
        <f>IF('入力シート'!$C$38="適用",2,"")</f>
        <v>2</v>
      </c>
    </row>
    <row r="35" spans="1:8" ht="13.5">
      <c r="A35" s="178"/>
      <c r="B35" s="171"/>
      <c r="C35" s="171"/>
      <c r="D35" s="173"/>
      <c r="E35" s="177"/>
      <c r="F35" s="181"/>
      <c r="G35" s="31" t="str">
        <f>IF('入力シート'!$C$38="適用","該当なし","")</f>
        <v>該当なし</v>
      </c>
      <c r="H35" s="33">
        <f>IF('入力シート'!$C$38="適用",0,"")</f>
        <v>0</v>
      </c>
    </row>
    <row r="36" spans="1:8" ht="46.5" customHeight="1">
      <c r="A36" s="178"/>
      <c r="B36" s="171" t="s">
        <v>205</v>
      </c>
      <c r="C36" s="171" t="str">
        <f>IF('入力シート'!C39="適用","過去5年間の優良工事施工会社表彰の回数（※3）","今回工事ではこの項目を適用しません。")</f>
        <v>今回工事ではこの項目を適用しません。</v>
      </c>
      <c r="D36" s="172" t="str">
        <f>IF('入力シート'!C39="適用","１号","不要")</f>
        <v>不要</v>
      </c>
      <c r="E36" s="175" t="str">
        <f>IF('入力シート'!C39="適用","平成20年度以降に本件工事と同一部門で、本市における優良工事施工会社表彰を受けている場合に記入してください。","今回工事ではこの項目を適用しません。")</f>
        <v>今回工事ではこの項目を適用しません。</v>
      </c>
      <c r="F36" s="169">
        <f>IF('入力シート'!C39="適用","不要","")</f>
      </c>
      <c r="G36" s="31">
        <f>IF('入力シート'!$C$39="適用","平成20年度以降に本件工事と同一部門で、本市における優良工事施工会社表彰を２回以上受けている。","")</f>
      </c>
      <c r="H36" s="33">
        <f>IF('入力シート'!$C$39="適用",4,"")</f>
      </c>
    </row>
    <row r="37" spans="1:8" ht="46.5" customHeight="1">
      <c r="A37" s="178"/>
      <c r="B37" s="171"/>
      <c r="C37" s="171"/>
      <c r="D37" s="178"/>
      <c r="E37" s="176"/>
      <c r="F37" s="186"/>
      <c r="G37" s="31">
        <f>IF('入力シート'!$C$39="適用","平成20年度以降に本件工事と同一部門で、本市における優良工事施工会社表彰を１回受けている。","")</f>
      </c>
      <c r="H37" s="33">
        <f>IF('入力シート'!$C$39="適用",2,"")</f>
      </c>
    </row>
    <row r="38" spans="1:8" ht="13.5">
      <c r="A38" s="178"/>
      <c r="B38" s="171"/>
      <c r="C38" s="171"/>
      <c r="D38" s="173"/>
      <c r="E38" s="177"/>
      <c r="F38" s="186"/>
      <c r="G38" s="31">
        <f>IF('入力シート'!$C$39="適用","該当なし","")</f>
      </c>
      <c r="H38" s="33">
        <f>IF('入力シート'!$C$39="適用",0,"")</f>
      </c>
    </row>
    <row r="39" spans="1:8" ht="21" customHeight="1">
      <c r="A39" s="178"/>
      <c r="B39" s="189" t="s">
        <v>151</v>
      </c>
      <c r="C39" s="172" t="str">
        <f>IF('入力シート'!C40="適用","配置予定技術者（入札公告に定める技術者）が有する過去15年間の同種工事の施工経験（※1）","今回工事ではこの項目を適用しません。")</f>
        <v>今回工事ではこの項目を適用しません。</v>
      </c>
      <c r="D39" s="172" t="str">
        <f>IF('入力シート'!C40="適用","１号","不要")</f>
        <v>不要</v>
      </c>
      <c r="E39" s="195" t="str">
        <f>IF('入力シート'!C40="適用","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39" s="126">
        <f>IF('入力シート'!C40="適用","施工経験を証明する書類","")</f>
      </c>
      <c r="G39" s="207">
        <f>IF('入力シート'!$C$40="適用","平成10年4月1日以降に完成した本市発注の同種工事の元請としての施工経験(主任技術者、監理技術者、現場代理人のうち、いずれかの経験)がある。","")</f>
      </c>
      <c r="H39" s="201">
        <f>IF('入力シート'!$C$40="適用",4,"")</f>
      </c>
    </row>
    <row r="40" spans="1:8" ht="81.75" customHeight="1">
      <c r="A40" s="178"/>
      <c r="B40" s="190"/>
      <c r="C40" s="178"/>
      <c r="D40" s="178"/>
      <c r="E40" s="196"/>
      <c r="F40" s="179">
        <f>IF('入力シート'!C40="適用","(1)公共工事でコリンズ登録のある場合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40" s="180"/>
      <c r="H40" s="202"/>
    </row>
    <row r="41" spans="1:8" ht="153.75" customHeight="1">
      <c r="A41" s="178"/>
      <c r="B41" s="190"/>
      <c r="C41" s="178"/>
      <c r="D41" s="178"/>
      <c r="E41" s="196"/>
      <c r="F41" s="179"/>
      <c r="G41" s="124">
        <f>IF('入力シート'!$C$40="適用","平成10年4月1日以降に完成した本市発注以外の同種工事の元請としての施工経験(主任技術者、監理技術者、現場代理人のうち、いずれかの経験)がある。","")</f>
      </c>
      <c r="H41" s="33">
        <f>IF('入力シート'!$C$40="適用",2,"")</f>
      </c>
    </row>
    <row r="42" spans="1:8" ht="72.75" customHeight="1">
      <c r="A42" s="178"/>
      <c r="B42" s="190"/>
      <c r="C42" s="178"/>
      <c r="D42" s="178"/>
      <c r="E42" s="196"/>
      <c r="F42" s="179"/>
      <c r="G42" s="203">
        <f>IF('入力シート'!$C$40="適用","該当なし","")</f>
      </c>
      <c r="H42" s="201">
        <f>IF('入力シート'!$C$40="適用",0,"")</f>
      </c>
    </row>
    <row r="43" spans="1:8" ht="53.25" customHeight="1">
      <c r="A43" s="178"/>
      <c r="B43" s="191"/>
      <c r="C43" s="173"/>
      <c r="D43" s="173"/>
      <c r="E43" s="197"/>
      <c r="F43" s="180"/>
      <c r="G43" s="204"/>
      <c r="H43" s="205"/>
    </row>
    <row r="44" spans="1:8" ht="62.25" customHeight="1">
      <c r="A44" s="178"/>
      <c r="B44" s="171" t="s">
        <v>152</v>
      </c>
      <c r="C44" s="171" t="str">
        <f>IF('入力シート'!C41="適用","配置予定技術者（入札公告に定める技術者）が有する資格","今回工事ではこの項目を適用しません。")</f>
        <v>今回工事ではこの項目を適用しません。</v>
      </c>
      <c r="D44" s="172" t="str">
        <f>IF('入力シート'!C41="適用","１号","不要")</f>
        <v>不要</v>
      </c>
      <c r="E44" s="168" t="str">
        <f>IF('入力シート'!C41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44" s="181">
        <f>IF('入力シート'!C41="適用","監理技術者資格者証及び監理技術者講習終了証の写し","")</f>
      </c>
      <c r="G44" s="31">
        <f>IF('入力シート'!$C$41="適用","監理技術者の配置を必要としない工事において、監理技術者資格者証を有する技術者を配置する。","")</f>
      </c>
      <c r="H44" s="33">
        <f>IF('入力シート'!$C$41="適用",4,"")</f>
      </c>
    </row>
    <row r="45" spans="1:8" ht="60" customHeight="1">
      <c r="A45" s="178"/>
      <c r="B45" s="171"/>
      <c r="C45" s="171"/>
      <c r="D45" s="173"/>
      <c r="E45" s="168"/>
      <c r="F45" s="174"/>
      <c r="G45" s="31">
        <f>IF('入力シート'!$C$41="適用","監理技術者の配置を必要としない工事において、監理技術者資格者証を有する技術者を配置しない。","")</f>
      </c>
      <c r="H45" s="33">
        <f>IF('入力シート'!$C$41="適用",0,"")</f>
      </c>
    </row>
    <row r="46" spans="1:8" ht="54.75" customHeight="1">
      <c r="A46" s="178"/>
      <c r="B46" s="171" t="s">
        <v>215</v>
      </c>
      <c r="C46" s="171" t="str">
        <f>IF('入力シート'!C42="適用","過去5年間の配置予定現場代理人の横浜市優良工事現場責任者表彰の有無","今回工事ではこの項目を適用しません。")</f>
        <v>今回工事ではこの項目を適用しません。</v>
      </c>
      <c r="D46" s="172" t="str">
        <f>IF('入力シート'!C42="適用","１号","不要")</f>
        <v>不要</v>
      </c>
      <c r="E46" s="168" t="str">
        <f>IF('入力シート'!C42="適用","平成20年度以降に配置予定現場代理人が本件工事と同一部門で横浜市優良工事現場責任者表彰を受けている場合に記入してください。加点対象となる現場代理人がいない場合には、代理人氏名欄に「該当なし」と記載するか空欄のままにしてください。１名のみ記載してください。","今回工事ではこの項目を適用しません。")</f>
        <v>今回工事ではこの項目を適用しません。</v>
      </c>
      <c r="F46" s="169">
        <f>IF('入力シート'!C42="適用","不要","")</f>
      </c>
      <c r="G46" s="31">
        <f>IF('入力シート'!$C$42="適用","平成20年度以降に配置現場代理人が本件工事と同一部門で横浜市優良工事現場責任者表彰を受けている。","")</f>
      </c>
      <c r="H46" s="33">
        <f>IF('入力シート'!$C$42="適用",2,"")</f>
      </c>
    </row>
    <row r="47" spans="1:8" ht="37.5" customHeight="1">
      <c r="A47" s="178"/>
      <c r="B47" s="171"/>
      <c r="C47" s="171"/>
      <c r="D47" s="178"/>
      <c r="E47" s="168"/>
      <c r="F47" s="186"/>
      <c r="G47" s="206">
        <f>IF('入力シート'!$C$42="適用","受けていない。","")</f>
      </c>
      <c r="H47" s="201">
        <f>IF('入力シート'!$C$42="適用",0,"")</f>
      </c>
    </row>
    <row r="48" spans="1:8" ht="30" customHeight="1">
      <c r="A48" s="178"/>
      <c r="B48" s="171"/>
      <c r="C48" s="171"/>
      <c r="D48" s="173"/>
      <c r="E48" s="168"/>
      <c r="F48" s="170"/>
      <c r="G48" s="205"/>
      <c r="H48" s="205"/>
    </row>
    <row r="49" spans="1:8" ht="40.5" customHeight="1">
      <c r="A49" s="178"/>
      <c r="B49" s="171" t="s">
        <v>95</v>
      </c>
      <c r="C49" s="171" t="str">
        <f>IF('入力シート'!C43="適用","品質管理マネジメントシステム(ISO9001)の取得の有無","今回工事ではこの項目を適用しません。")</f>
        <v>今回工事ではこの項目を適用しません。</v>
      </c>
      <c r="D49" s="172" t="str">
        <f>IF('入力シート'!C43="適用","１号","不要")</f>
        <v>不要</v>
      </c>
      <c r="E49" s="168" t="str">
        <f>IF('入力シート'!C43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49" s="174">
        <f>IF('入力シート'!C43="適用","登録証の写し及び登録範囲が証明できる付属書等の写し","")</f>
      </c>
      <c r="G49" s="31">
        <f>IF('入力シート'!$C$43="適用","ISO9001を横浜市内の事業所を含む範囲で登録している。","")</f>
      </c>
      <c r="H49" s="33">
        <f>IF('入力シート'!$C$43="適用",2,"")</f>
      </c>
    </row>
    <row r="50" spans="1:8" ht="41.25" customHeight="1">
      <c r="A50" s="173"/>
      <c r="B50" s="171"/>
      <c r="C50" s="171"/>
      <c r="D50" s="173"/>
      <c r="E50" s="168"/>
      <c r="F50" s="174"/>
      <c r="G50" s="31">
        <f>IF('入力シート'!$C$43="適用","登録していない。","")</f>
      </c>
      <c r="H50" s="33">
        <f>IF('入力シート'!$C$43="適用",0,"")</f>
      </c>
    </row>
    <row r="51" spans="1:8" ht="57" customHeight="1">
      <c r="A51" s="171" t="s">
        <v>190</v>
      </c>
      <c r="B51" s="171" t="s">
        <v>96</v>
      </c>
      <c r="C51" s="171" t="str">
        <f>IF('入力シート'!C44="適用","建設業の許可における主たる営業所の所在地","今回工事ではこの項目を適用しません。")</f>
        <v>今回工事ではこの項目を適用しません。</v>
      </c>
      <c r="D51" s="172" t="str">
        <f>IF('入力シート'!C44="適用","１号","不要")</f>
        <v>不要</v>
      </c>
      <c r="E51" s="168" t="str">
        <f>IF('入力シート'!C44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51" s="174">
        <f>IF('入力シート'!C44="適用","主たる営業所の所在地を証明する書類（建設業の許可通知書の写し等）","")</f>
      </c>
      <c r="G51" s="31">
        <f>IF('入力シート'!$C$44="適用","工事施工場所と同一行政区内に建設業の許可における主たる営業所がある。","")</f>
      </c>
      <c r="H51" s="33">
        <f>IF('入力シート'!$C$44="適用",2,"")</f>
      </c>
    </row>
    <row r="52" spans="1:8" ht="36" customHeight="1">
      <c r="A52" s="171"/>
      <c r="B52" s="171"/>
      <c r="C52" s="171"/>
      <c r="D52" s="173"/>
      <c r="E52" s="168"/>
      <c r="F52" s="174"/>
      <c r="G52" s="31">
        <f>IF('入力シート'!$C$44="適用","上記以外","")</f>
      </c>
      <c r="H52" s="33">
        <f>IF('入力シート'!$C$44="適用",0,"")</f>
      </c>
    </row>
    <row r="53" spans="1:8" ht="25.5" customHeight="1">
      <c r="A53" s="171"/>
      <c r="B53" s="171" t="s">
        <v>214</v>
      </c>
      <c r="C53" s="171" t="str">
        <f>IF('入力シート'!C45="適用","横浜市災害協力事業者名簿登載の有無","今回工事ではこの項目を適用しません。")</f>
        <v>横浜市災害協力事業者名簿登載の有無</v>
      </c>
      <c r="D53" s="172" t="str">
        <f>IF('入力シート'!C45="適用","１号","不要")</f>
        <v>１号</v>
      </c>
      <c r="E53" s="168" t="str">
        <f>IF('入力シート'!C45="適用","平成25年度横浜市災害協力事業者名簿の登載の有無を記入してください。","今回工事ではこの項目を適用しません。")</f>
        <v>平成25年度横浜市災害協力事業者名簿の登載の有無を記入してください。</v>
      </c>
      <c r="F53" s="169" t="str">
        <f>IF('入力シート'!C45="適用","不要","")</f>
        <v>不要</v>
      </c>
      <c r="G53" s="31" t="str">
        <f>IF('入力シート'!$C$45="適用","平成25年度横浜市災害協力事業者名簿に登載がある。","")</f>
        <v>平成25年度横浜市災害協力事業者名簿に登載がある。</v>
      </c>
      <c r="H53" s="33">
        <f>IF('入力シート'!$C$45="適用",2,"")</f>
        <v>2</v>
      </c>
    </row>
    <row r="54" spans="1:8" ht="27" customHeight="1">
      <c r="A54" s="171"/>
      <c r="B54" s="171"/>
      <c r="C54" s="171"/>
      <c r="D54" s="173"/>
      <c r="E54" s="168"/>
      <c r="F54" s="170"/>
      <c r="G54" s="31" t="str">
        <f>IF('入力シート'!$C$45="適用","平成25年度横浜市災害協力事業者名簿に登載がない。","")</f>
        <v>平成25年度横浜市災害協力事業者名簿に登載がない。</v>
      </c>
      <c r="H54" s="33">
        <f>IF('入力シート'!$C$45="適用",0,"")</f>
        <v>0</v>
      </c>
    </row>
    <row r="55" spans="1:8" ht="33" customHeight="1">
      <c r="A55" s="171"/>
      <c r="B55" s="171" t="s">
        <v>97</v>
      </c>
      <c r="C55" s="171" t="str">
        <f>IF('入力シート'!C46="適用","環境マネジメントシステム(ISO14001)の取得の有無","今回工事ではこの項目を適用しません。")</f>
        <v>環境マネジメントシステム(ISO14001)の取得の有無</v>
      </c>
      <c r="D55" s="172" t="str">
        <f>IF('入力シート'!C46="適用","１号","不要")</f>
        <v>１号</v>
      </c>
      <c r="E55" s="168" t="str">
        <f>IF('入力シート'!C46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入札期間の最終日時点で有効なISO14001を横浜市内の事業所を含む範囲で登録している場合に記入してください。またその内容を証明するために右記資料を添付してください。</v>
      </c>
      <c r="F55" s="174" t="str">
        <f>IF('入力シート'!C46="適用","登録証の写し及び登録範囲が証明できる付属書等の写し","")</f>
        <v>登録証の写し及び登録範囲が証明できる付属書等の写し</v>
      </c>
      <c r="G55" s="31" t="str">
        <f>IF('入力シート'!$C$46="適用","ISO14001を横浜市内の事業所を含む範囲で登録している。","")</f>
        <v>ISO14001を横浜市内の事業所を含む範囲で登録している。</v>
      </c>
      <c r="H55" s="33">
        <f>IF('入力シート'!$C$46="適用",2,"")</f>
        <v>2</v>
      </c>
    </row>
    <row r="56" spans="1:8" ht="38.25" customHeight="1">
      <c r="A56" s="171"/>
      <c r="B56" s="171"/>
      <c r="C56" s="171"/>
      <c r="D56" s="173"/>
      <c r="E56" s="168"/>
      <c r="F56" s="174"/>
      <c r="G56" s="31" t="str">
        <f>IF('入力シート'!$C$46="適用","登録していない。","")</f>
        <v>登録していない。</v>
      </c>
      <c r="H56" s="33">
        <f>IF('入力シート'!$C$46="適用",0,"")</f>
        <v>0</v>
      </c>
    </row>
    <row r="57" spans="1:8" ht="13.5">
      <c r="A57" s="167" t="s">
        <v>98</v>
      </c>
      <c r="B57" s="167"/>
      <c r="C57" s="167"/>
      <c r="D57" s="167"/>
      <c r="E57" s="167"/>
      <c r="F57" s="167"/>
      <c r="G57" s="167"/>
      <c r="H57" s="33">
        <f>SUM(H5,H9,H13,H17,H21,H25,H29,H33,H36,H39,H44,H46,H49,H51,H53,H55)</f>
        <v>26</v>
      </c>
    </row>
    <row r="59" spans="1:8" ht="24.75" customHeight="1">
      <c r="A59" s="200" t="s">
        <v>149</v>
      </c>
      <c r="B59" s="200"/>
      <c r="C59" s="200"/>
      <c r="D59" s="200"/>
      <c r="E59" s="200"/>
      <c r="F59" s="200"/>
      <c r="G59" s="200"/>
      <c r="H59" s="200"/>
    </row>
    <row r="60" spans="1:8" ht="13.5">
      <c r="A60" s="200" t="s">
        <v>147</v>
      </c>
      <c r="B60" s="200"/>
      <c r="C60" s="200"/>
      <c r="D60" s="200"/>
      <c r="E60" s="200"/>
      <c r="F60" s="200"/>
      <c r="G60" s="200"/>
      <c r="H60" s="200"/>
    </row>
    <row r="61" spans="1:8" ht="13.5">
      <c r="A61" s="200" t="s">
        <v>148</v>
      </c>
      <c r="B61" s="200"/>
      <c r="C61" s="200"/>
      <c r="D61" s="200"/>
      <c r="E61" s="200"/>
      <c r="F61" s="200"/>
      <c r="G61" s="200"/>
      <c r="H61" s="200"/>
    </row>
    <row r="62" spans="1:8" ht="13.5">
      <c r="A62" s="200" t="s">
        <v>155</v>
      </c>
      <c r="B62" s="200"/>
      <c r="C62" s="200"/>
      <c r="D62" s="200"/>
      <c r="E62" s="200"/>
      <c r="F62" s="200"/>
      <c r="G62" s="200"/>
      <c r="H62" s="200"/>
    </row>
    <row r="63" spans="1:8" ht="37.5" customHeight="1">
      <c r="A63" s="200" t="s">
        <v>208</v>
      </c>
      <c r="B63" s="200"/>
      <c r="C63" s="200"/>
      <c r="D63" s="200"/>
      <c r="E63" s="200"/>
      <c r="F63" s="200"/>
      <c r="G63" s="200"/>
      <c r="H63" s="200"/>
    </row>
    <row r="64" spans="1:8" ht="27" customHeight="1">
      <c r="A64" s="200" t="s">
        <v>183</v>
      </c>
      <c r="B64" s="200"/>
      <c r="C64" s="200"/>
      <c r="D64" s="200"/>
      <c r="E64" s="200"/>
      <c r="F64" s="200"/>
      <c r="G64" s="200"/>
      <c r="H64" s="200"/>
    </row>
    <row r="65" spans="1:8" ht="26.25" customHeight="1">
      <c r="A65" s="198" t="s">
        <v>184</v>
      </c>
      <c r="B65" s="199"/>
      <c r="C65" s="199"/>
      <c r="D65" s="199"/>
      <c r="E65" s="199"/>
      <c r="F65" s="199"/>
      <c r="G65" s="199"/>
      <c r="H65" s="199"/>
    </row>
  </sheetData>
  <sheetProtection password="E7B6" sheet="1" formatCells="0" formatRows="0" insertRows="0"/>
  <mergeCells count="101">
    <mergeCell ref="H29:H30"/>
    <mergeCell ref="F30:F32"/>
    <mergeCell ref="B39:B43"/>
    <mergeCell ref="C39:C43"/>
    <mergeCell ref="D39:D43"/>
    <mergeCell ref="E39:E43"/>
    <mergeCell ref="G39:G40"/>
    <mergeCell ref="B36:B38"/>
    <mergeCell ref="C36:C38"/>
    <mergeCell ref="C33:C35"/>
    <mergeCell ref="B46:B48"/>
    <mergeCell ref="C46:C48"/>
    <mergeCell ref="H39:H40"/>
    <mergeCell ref="G42:G43"/>
    <mergeCell ref="F46:F48"/>
    <mergeCell ref="H42:H43"/>
    <mergeCell ref="G47:G48"/>
    <mergeCell ref="H47:H48"/>
    <mergeCell ref="A65:H65"/>
    <mergeCell ref="A64:H64"/>
    <mergeCell ref="A63:H63"/>
    <mergeCell ref="A59:H59"/>
    <mergeCell ref="A60:H60"/>
    <mergeCell ref="A61:H61"/>
    <mergeCell ref="A62:H62"/>
    <mergeCell ref="A29:A50"/>
    <mergeCell ref="B29:B32"/>
    <mergeCell ref="D5:D8"/>
    <mergeCell ref="B13:B16"/>
    <mergeCell ref="C13:C16"/>
    <mergeCell ref="F5:F8"/>
    <mergeCell ref="F13:F16"/>
    <mergeCell ref="B9:B12"/>
    <mergeCell ref="B21:B24"/>
    <mergeCell ref="F9:F12"/>
    <mergeCell ref="G29:G30"/>
    <mergeCell ref="E29:E32"/>
    <mergeCell ref="C29:C32"/>
    <mergeCell ref="D29:D32"/>
    <mergeCell ref="E5:E8"/>
    <mergeCell ref="C21:C24"/>
    <mergeCell ref="D21:D24"/>
    <mergeCell ref="C9:C12"/>
    <mergeCell ref="F21:F24"/>
    <mergeCell ref="E21:E24"/>
    <mergeCell ref="A1:H1"/>
    <mergeCell ref="A2:H2"/>
    <mergeCell ref="A5:A28"/>
    <mergeCell ref="B5:B8"/>
    <mergeCell ref="C5:C8"/>
    <mergeCell ref="B17:B20"/>
    <mergeCell ref="C17:C20"/>
    <mergeCell ref="D17:D20"/>
    <mergeCell ref="C25:C28"/>
    <mergeCell ref="D25:D28"/>
    <mergeCell ref="E9:E12"/>
    <mergeCell ref="E36:E38"/>
    <mergeCell ref="F33:F35"/>
    <mergeCell ref="F17:F20"/>
    <mergeCell ref="D9:D12"/>
    <mergeCell ref="E13:E16"/>
    <mergeCell ref="D13:D16"/>
    <mergeCell ref="E33:E35"/>
    <mergeCell ref="F36:F38"/>
    <mergeCell ref="F25:F28"/>
    <mergeCell ref="E25:E28"/>
    <mergeCell ref="B44:B45"/>
    <mergeCell ref="C44:C45"/>
    <mergeCell ref="D44:D45"/>
    <mergeCell ref="E44:E45"/>
    <mergeCell ref="F40:F43"/>
    <mergeCell ref="F44:F45"/>
    <mergeCell ref="B33:B35"/>
    <mergeCell ref="D33:D35"/>
    <mergeCell ref="D36:D38"/>
    <mergeCell ref="B49:B50"/>
    <mergeCell ref="C49:C50"/>
    <mergeCell ref="D49:D50"/>
    <mergeCell ref="F55:F56"/>
    <mergeCell ref="F49:F50"/>
    <mergeCell ref="E17:E20"/>
    <mergeCell ref="B25:B28"/>
    <mergeCell ref="E49:E50"/>
    <mergeCell ref="D46:D48"/>
    <mergeCell ref="E46:E48"/>
    <mergeCell ref="D51:D52"/>
    <mergeCell ref="E51:E52"/>
    <mergeCell ref="F51:F52"/>
    <mergeCell ref="B53:B54"/>
    <mergeCell ref="C53:C54"/>
    <mergeCell ref="D53:D54"/>
    <mergeCell ref="A57:G57"/>
    <mergeCell ref="E53:E54"/>
    <mergeCell ref="F53:F54"/>
    <mergeCell ref="B55:B56"/>
    <mergeCell ref="C55:C56"/>
    <mergeCell ref="D55:D56"/>
    <mergeCell ref="E55:E56"/>
    <mergeCell ref="A51:A56"/>
    <mergeCell ref="B51:B52"/>
    <mergeCell ref="C51:C52"/>
  </mergeCells>
  <printOptions/>
  <pageMargins left="0.33" right="0.21" top="0.3937007874015748" bottom="0.35433070866141736" header="0.2755905511811024" footer="0.2755905511811024"/>
  <pageSetup fitToHeight="3" horizontalDpi="600" verticalDpi="600" orientation="portrait" paperSize="9" scale="85" r:id="rId1"/>
  <rowBreaks count="2" manualBreakCount="2">
    <brk id="28" max="255" man="1"/>
    <brk id="43" max="255" man="1"/>
  </rowBreaks>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108</v>
      </c>
    </row>
    <row r="2" spans="1:5" ht="13.5">
      <c r="A2" s="38" t="s">
        <v>21</v>
      </c>
      <c r="E2" s="63" t="str">
        <f>'入力シート'!E6</f>
        <v>平成○○年○○月○○日</v>
      </c>
    </row>
    <row r="3" ht="13.5">
      <c r="A3" s="38" t="s">
        <v>63</v>
      </c>
    </row>
    <row r="4" ht="13.5">
      <c r="A4" s="38" t="s">
        <v>64</v>
      </c>
    </row>
    <row r="5" ht="9.75" customHeight="1"/>
    <row r="6" spans="3:5" ht="13.5">
      <c r="C6" s="219" t="s">
        <v>19</v>
      </c>
      <c r="D6" s="219"/>
      <c r="E6" s="38" t="str">
        <f>'入力シート'!E11</f>
        <v>○○・□□建設共同企業体</v>
      </c>
    </row>
    <row r="7" spans="3:5" ht="13.5">
      <c r="C7" s="219" t="s">
        <v>181</v>
      </c>
      <c r="D7" s="219"/>
      <c r="E7" s="119">
        <f>'入力シート'!E12</f>
        <v>56789</v>
      </c>
    </row>
    <row r="8" spans="3:5" ht="18" customHeight="1">
      <c r="C8" s="231" t="s">
        <v>120</v>
      </c>
      <c r="D8" s="40" t="s">
        <v>18</v>
      </c>
      <c r="E8" s="40" t="str">
        <f>'入力シート'!E9</f>
        <v>横浜市○区○○町○丁目○－○</v>
      </c>
    </row>
    <row r="9" spans="3:5" ht="18" customHeight="1">
      <c r="C9" s="231"/>
      <c r="D9" s="40" t="s">
        <v>17</v>
      </c>
      <c r="E9" s="40" t="str">
        <f>'入力シート'!E7</f>
        <v>株式会社○○○○○○</v>
      </c>
    </row>
    <row r="10" spans="3:5" ht="18" customHeight="1">
      <c r="C10" s="231"/>
      <c r="D10" s="40" t="s">
        <v>16</v>
      </c>
      <c r="E10" s="41" t="str">
        <f>'入力シート'!E10</f>
        <v>代表取締役　○○　○○</v>
      </c>
    </row>
    <row r="11" spans="3:5" ht="13.5">
      <c r="C11" s="231"/>
      <c r="D11" s="40" t="s">
        <v>38</v>
      </c>
      <c r="E11" s="119">
        <f>'入力シート'!E8</f>
        <v>12345</v>
      </c>
    </row>
    <row r="12" ht="8.25" customHeight="1"/>
    <row r="13" spans="1:5" ht="18" customHeight="1">
      <c r="A13" s="215" t="s">
        <v>145</v>
      </c>
      <c r="B13" s="215"/>
      <c r="C13" s="215"/>
      <c r="D13" s="215"/>
      <c r="E13" s="215"/>
    </row>
    <row r="14" ht="7.5" customHeight="1"/>
    <row r="15" ht="13.5">
      <c r="A15" s="38" t="s">
        <v>121</v>
      </c>
    </row>
    <row r="16" spans="1:5" ht="13.5">
      <c r="A16" s="42"/>
      <c r="B16" s="40"/>
      <c r="C16" s="40"/>
      <c r="D16" s="40"/>
      <c r="E16" s="40"/>
    </row>
    <row r="17" spans="1:5" s="48" customFormat="1" ht="13.5">
      <c r="A17" s="45" t="s">
        <v>4</v>
      </c>
      <c r="B17" s="46" t="str">
        <f>'入力シート'!E19</f>
        <v>北部第二水再生センター第二受泥槽機械設備工事</v>
      </c>
      <c r="C17" s="46"/>
      <c r="D17" s="46"/>
      <c r="E17" s="47"/>
    </row>
    <row r="18" spans="1:5" s="48" customFormat="1" ht="13.5">
      <c r="A18" s="49"/>
      <c r="B18" s="50"/>
      <c r="C18" s="49"/>
      <c r="D18" s="49"/>
      <c r="E18" s="50"/>
    </row>
    <row r="19" spans="1:5" s="48" customFormat="1" ht="22.5" customHeight="1">
      <c r="A19" s="218" t="s">
        <v>1</v>
      </c>
      <c r="B19" s="218"/>
      <c r="C19" s="51" t="s">
        <v>126</v>
      </c>
      <c r="D19" s="52"/>
      <c r="E19" s="50"/>
    </row>
    <row r="20" spans="1:5" s="48" customFormat="1" ht="22.5" customHeight="1">
      <c r="A20" s="212" t="s">
        <v>5</v>
      </c>
      <c r="B20" s="212"/>
      <c r="C20" s="51" t="str">
        <f>IF('入力シート'!C31="適用","第２号","不要")</f>
        <v>第２号</v>
      </c>
      <c r="D20" s="52"/>
      <c r="E20" s="50"/>
    </row>
    <row r="21" spans="1:5" s="48" customFormat="1" ht="22.5" customHeight="1">
      <c r="A21" s="212" t="s">
        <v>6</v>
      </c>
      <c r="B21" s="212"/>
      <c r="C21" s="51" t="str">
        <f>IF('入力シート'!C32="適用","第３号","不要")</f>
        <v>不要</v>
      </c>
      <c r="D21" s="52"/>
      <c r="E21" s="50"/>
    </row>
    <row r="22" spans="1:5" s="48" customFormat="1" ht="22.5" customHeight="1">
      <c r="A22" s="212" t="s">
        <v>7</v>
      </c>
      <c r="B22" s="212"/>
      <c r="C22" s="51" t="str">
        <f>IF('入力シート'!C33="適用","第４号","不要")</f>
        <v>不要</v>
      </c>
      <c r="D22" s="52"/>
      <c r="E22" s="50"/>
    </row>
    <row r="23" spans="1:5" s="48" customFormat="1" ht="22.5" customHeight="1">
      <c r="A23" s="212" t="s">
        <v>8</v>
      </c>
      <c r="B23" s="212"/>
      <c r="C23" s="51" t="str">
        <f>IF('入力シート'!C34="適用","第５号","不要")</f>
        <v>不要</v>
      </c>
      <c r="D23" s="52"/>
      <c r="E23" s="50"/>
    </row>
    <row r="24" spans="1:5" s="48" customFormat="1" ht="22.5" customHeight="1">
      <c r="A24" s="212" t="s">
        <v>9</v>
      </c>
      <c r="B24" s="212"/>
      <c r="C24" s="51" t="str">
        <f>IF('入力シート'!C35="適用","第６号","不要")</f>
        <v>第６号</v>
      </c>
      <c r="D24" s="52"/>
      <c r="E24" s="50"/>
    </row>
    <row r="25" spans="1:5" s="48" customFormat="1" ht="22.5" customHeight="1">
      <c r="A25" s="212" t="s">
        <v>10</v>
      </c>
      <c r="B25" s="212"/>
      <c r="C25" s="51" t="str">
        <f>IF('入力シート'!C36="適用","第７号","不要")</f>
        <v>第７号</v>
      </c>
      <c r="D25" s="52"/>
      <c r="E25" s="50"/>
    </row>
    <row r="26" spans="1:5" s="48" customFormat="1" ht="13.5">
      <c r="A26" s="52"/>
      <c r="B26" s="49"/>
      <c r="C26" s="49"/>
      <c r="D26" s="49"/>
      <c r="E26" s="50"/>
    </row>
    <row r="27" spans="1:5" s="48" customFormat="1" ht="17.25" customHeight="1">
      <c r="A27" s="54" t="s">
        <v>1</v>
      </c>
      <c r="B27" s="218" t="s">
        <v>122</v>
      </c>
      <c r="C27" s="218"/>
      <c r="D27" s="218"/>
      <c r="E27" s="218"/>
    </row>
    <row r="28" spans="1:5" s="48" customFormat="1" ht="27.75" customHeight="1">
      <c r="A28" s="208" t="s">
        <v>11</v>
      </c>
      <c r="B28" s="53" t="str">
        <f>IF('入力シート'!$C$37="適用","同種工事","不適用")</f>
        <v>不適用</v>
      </c>
      <c r="C28" s="208">
        <f>IF('入力シート'!$C$37="適用",'入力シート'!E37,"")</f>
      </c>
      <c r="D28" s="208"/>
      <c r="E28" s="208">
        <f>IF('入力シート'!$C$37="適用","同種工事の条件","")</f>
      </c>
    </row>
    <row r="29" spans="1:5" s="48" customFormat="1" ht="22.5" customHeight="1">
      <c r="A29" s="208"/>
      <c r="B29" s="53">
        <f>IF('入力シート'!$C$37="適用","工事名","")</f>
      </c>
      <c r="C29" s="216"/>
      <c r="D29" s="216"/>
      <c r="E29" s="216"/>
    </row>
    <row r="30" spans="1:5" s="48" customFormat="1" ht="22.5" customHeight="1">
      <c r="A30" s="208"/>
      <c r="B30" s="53">
        <f>IF('入力シート'!$C$37="適用","契約金額(税込み)","")</f>
      </c>
      <c r="C30" s="216"/>
      <c r="D30" s="216"/>
      <c r="E30" s="216"/>
    </row>
    <row r="31" spans="1:5" s="48" customFormat="1" ht="33.75" customHeight="1">
      <c r="A31" s="208"/>
      <c r="B31" s="53">
        <f>IF('入力シート'!$C$37="適用","添付資料","")</f>
      </c>
      <c r="C31" s="217">
        <f>IF('入力シート'!$C$37="適用","（添付する資料名を記入して下さい。）","")</f>
      </c>
      <c r="D31" s="217"/>
      <c r="E31" s="217">
        <f>IF('入力シート'!$C$37="適用","同種工事の条件","")</f>
      </c>
    </row>
    <row r="32" spans="1:5" s="48" customFormat="1" ht="22.5" customHeight="1">
      <c r="A32" s="208" t="s">
        <v>78</v>
      </c>
      <c r="B32" s="53" t="str">
        <f>IF('入力シート'!$C$38="適用","同一登録工種","不適用")</f>
        <v>同一登録工種</v>
      </c>
      <c r="C32" s="220" t="str">
        <f>IF('入力シート'!$C$38="適用",'入力シート'!E38,"")</f>
        <v>機械器具設置</v>
      </c>
      <c r="D32" s="221"/>
      <c r="E32" s="222" t="str">
        <f>IF('入力シート'!$C$38="適用","同一登録工種","")</f>
        <v>同一登録工種</v>
      </c>
    </row>
    <row r="33" spans="1:5" s="48" customFormat="1" ht="22.5" customHeight="1">
      <c r="A33" s="208"/>
      <c r="B33" s="212" t="str">
        <f>IF('入力シート'!$C$38="適用","工事１","")</f>
        <v>工事１</v>
      </c>
      <c r="C33" s="56" t="str">
        <f>IF('入力シート'!$C$38="適用","工事名","")</f>
        <v>工事名</v>
      </c>
      <c r="D33" s="213"/>
      <c r="E33" s="214"/>
    </row>
    <row r="34" spans="1:5" s="48" customFormat="1" ht="22.5" customHeight="1">
      <c r="A34" s="208"/>
      <c r="B34" s="212" t="str">
        <f>IF('入力シート'!$C$38="適用","同一登録工種","")</f>
        <v>同一登録工種</v>
      </c>
      <c r="C34" s="53" t="str">
        <f>IF('入力シート'!$C$38="適用","工事成績評定点","")</f>
        <v>工事成績評定点</v>
      </c>
      <c r="D34" s="213"/>
      <c r="E34" s="214"/>
    </row>
    <row r="35" spans="1:5" s="48" customFormat="1" ht="22.5" customHeight="1">
      <c r="A35" s="208"/>
      <c r="B35" s="212" t="str">
        <f>IF('入力シート'!$C$38="適用","工事２","")</f>
        <v>工事２</v>
      </c>
      <c r="C35" s="56" t="str">
        <f>IF('入力シート'!$C$38="適用","工事名","")</f>
        <v>工事名</v>
      </c>
      <c r="D35" s="213"/>
      <c r="E35" s="214"/>
    </row>
    <row r="36" spans="1:5" s="48" customFormat="1" ht="22.5" customHeight="1">
      <c r="A36" s="208"/>
      <c r="B36" s="212" t="str">
        <f>IF('入力シート'!$C$38="適用","同一登録工種","")</f>
        <v>同一登録工種</v>
      </c>
      <c r="C36" s="53" t="str">
        <f>IF('入力シート'!$C$38="適用","工事成績評定点","")</f>
        <v>工事成績評定点</v>
      </c>
      <c r="D36" s="213"/>
      <c r="E36" s="214"/>
    </row>
    <row r="37" spans="1:5" s="48" customFormat="1" ht="26.25" customHeight="1">
      <c r="A37" s="208"/>
      <c r="B37" s="53" t="str">
        <f>IF('入力シート'!$C$38="適用","添付資料","")</f>
        <v>添付資料</v>
      </c>
      <c r="C37" s="209" t="str">
        <f>IF('入力シート'!$C$38="適用","工事完成検査結果通知書の写し","")</f>
        <v>工事完成検査結果通知書の写し</v>
      </c>
      <c r="D37" s="210"/>
      <c r="E37" s="211" t="str">
        <f>IF('入力シート'!$C$38="適用","同一登録工種","")</f>
        <v>同一登録工種</v>
      </c>
    </row>
    <row r="38" spans="1:5" s="48" customFormat="1" ht="22.5" customHeight="1">
      <c r="A38" s="208" t="s">
        <v>205</v>
      </c>
      <c r="B38" s="53" t="str">
        <f>IF('入力シート'!$C$39="適用","部門","不適用")</f>
        <v>不適用</v>
      </c>
      <c r="C38" s="209">
        <f>IF('入力シート'!$C$39="適用",'入力シート'!E39,"")</f>
      </c>
      <c r="D38" s="210"/>
      <c r="E38" s="211" t="str">
        <f>IF('入力シート'!$C$38="適用","同一登録工種","")</f>
        <v>同一登録工種</v>
      </c>
    </row>
    <row r="39" spans="1:5" s="48" customFormat="1" ht="22.5" customHeight="1">
      <c r="A39" s="208"/>
      <c r="B39" s="212">
        <f>IF('入力シート'!$C$39="適用","表彰年度","")</f>
      </c>
      <c r="C39" s="53">
        <f>IF('入力シート'!$C$39="適用","表彰１","")</f>
      </c>
      <c r="D39" s="213"/>
      <c r="E39" s="214"/>
    </row>
    <row r="40" spans="1:5" s="48" customFormat="1" ht="22.5" customHeight="1">
      <c r="A40" s="208"/>
      <c r="B40" s="212">
        <f>IF('入力シート'!$C$39="適用","部門","")</f>
      </c>
      <c r="C40" s="53">
        <f>IF('入力シート'!$C$39="適用","表彰２","")</f>
      </c>
      <c r="D40" s="213"/>
      <c r="E40" s="214"/>
    </row>
    <row r="41" spans="1:5" s="48" customFormat="1" ht="27.75" customHeight="1">
      <c r="A41" s="208" t="s">
        <v>137</v>
      </c>
      <c r="B41" s="53" t="str">
        <f>IF('入力シート'!$C$40="適用","同種工事","不適用")</f>
        <v>不適用</v>
      </c>
      <c r="C41" s="208">
        <f>IF('入力シート'!$C$40="適用",'入力シート'!E40,"")</f>
      </c>
      <c r="D41" s="208"/>
      <c r="E41" s="208" t="str">
        <f>IF('入力シート'!$C$38="適用","同一登録工種","")</f>
        <v>同一登録工種</v>
      </c>
    </row>
    <row r="42" spans="1:5" s="48" customFormat="1" ht="22.5" customHeight="1">
      <c r="A42" s="208"/>
      <c r="B42" s="53">
        <f>IF('入力シート'!$C$40="適用","工事名","")</f>
      </c>
      <c r="C42" s="216"/>
      <c r="D42" s="216"/>
      <c r="E42" s="216"/>
    </row>
    <row r="43" spans="1:5" s="48" customFormat="1" ht="22.5" customHeight="1">
      <c r="A43" s="208"/>
      <c r="B43" s="57">
        <f>IF('入力シート'!$C$40="適用","契約金額(税込み)","")</f>
      </c>
      <c r="C43" s="216"/>
      <c r="D43" s="216"/>
      <c r="E43" s="216"/>
    </row>
    <row r="44" spans="1:5" s="48" customFormat="1" ht="22.5" customHeight="1">
      <c r="A44" s="208"/>
      <c r="B44" s="53">
        <f>IF('入力シート'!$C$40="適用","技術者氏名","")</f>
      </c>
      <c r="C44" s="216"/>
      <c r="D44" s="216"/>
      <c r="E44" s="216"/>
    </row>
    <row r="45" spans="1:5" s="48" customFormat="1" ht="44.25" customHeight="1">
      <c r="A45" s="208"/>
      <c r="B45" s="53">
        <f>IF('入力シート'!$C$40="適用","添付資料","")</f>
      </c>
      <c r="C45" s="217">
        <f>IF('入力シート'!$C$40="適用","（添付する資料名を記入して下さい。）","")</f>
      </c>
      <c r="D45" s="217"/>
      <c r="E45" s="217">
        <f>IF('入力シート'!$C$37="適用","同種工事の条件","")</f>
      </c>
    </row>
    <row r="46" spans="1:5" s="48" customFormat="1" ht="22.5" customHeight="1">
      <c r="A46" s="208" t="s">
        <v>143</v>
      </c>
      <c r="B46" s="53" t="str">
        <f>IF('入力シート'!$C$41="適用","技術者氏名","不適用")</f>
        <v>不適用</v>
      </c>
      <c r="C46" s="223"/>
      <c r="D46" s="223"/>
      <c r="E46" s="223"/>
    </row>
    <row r="47" spans="1:5" s="48" customFormat="1" ht="22.5" customHeight="1">
      <c r="A47" s="208"/>
      <c r="B47" s="58">
        <f>IF('入力シート'!$C$41="適用","監理技術者番号","")</f>
      </c>
      <c r="C47" s="223"/>
      <c r="D47" s="223"/>
      <c r="E47" s="223"/>
    </row>
    <row r="48" spans="1:5" s="48" customFormat="1" ht="26.25" customHeight="1">
      <c r="A48" s="208"/>
      <c r="B48" s="53">
        <f>IF('入力シート'!$C$41="適用","添付資料","")</f>
      </c>
      <c r="C48" s="209">
        <f>IF('入力シート'!$C$41="適用","監理技術者証及び監理技術者講習修了証の写し","")</f>
      </c>
      <c r="D48" s="210"/>
      <c r="E48" s="211">
        <f>IF('入力シート'!$C$41="適用","技術者氏名","")</f>
      </c>
    </row>
    <row r="49" spans="1:5" s="48" customFormat="1" ht="24.75" customHeight="1">
      <c r="A49" s="226" t="s">
        <v>209</v>
      </c>
      <c r="B49" s="53" t="str">
        <f>IF('入力シート'!$C$42="適用","部門","不適用")</f>
        <v>不適用</v>
      </c>
      <c r="C49" s="209">
        <f>IF('入力シート'!$C$42="適用",'入力シート'!E42,"")</f>
      </c>
      <c r="D49" s="210"/>
      <c r="E49" s="211" t="str">
        <f>IF('入力シート'!$C$38="適用","同一登録工種","")</f>
        <v>同一登録工種</v>
      </c>
    </row>
    <row r="50" spans="1:5" s="48" customFormat="1" ht="24.75" customHeight="1">
      <c r="A50" s="226"/>
      <c r="B50" s="53">
        <f>IF('入力シート'!$C$42="適用","代理人氏名","")</f>
      </c>
      <c r="C50" s="216"/>
      <c r="D50" s="216"/>
      <c r="E50" s="216"/>
    </row>
    <row r="51" spans="1:5" s="48" customFormat="1" ht="24.75" customHeight="1">
      <c r="A51" s="226"/>
      <c r="B51" s="53">
        <f>IF('入力シート'!$C$42="適用","表彰年度","")</f>
      </c>
      <c r="C51" s="216"/>
      <c r="D51" s="216"/>
      <c r="E51" s="216"/>
    </row>
    <row r="52" spans="1:5" s="48" customFormat="1" ht="21.75" customHeight="1">
      <c r="A52" s="208" t="s">
        <v>138</v>
      </c>
      <c r="B52" s="227" t="str">
        <f>IF('入力シート'!$C$43="適用","ISO9001の登録","不適用")</f>
        <v>不適用</v>
      </c>
      <c r="C52" s="229"/>
      <c r="D52" s="229"/>
      <c r="E52" s="229"/>
    </row>
    <row r="53" spans="1:5" s="48" customFormat="1" ht="18.75" customHeight="1">
      <c r="A53" s="208"/>
      <c r="B53" s="228"/>
      <c r="C53" s="224">
        <f>IF('入力シート'!$C$43="適用","（有、無どちらかを記入して下さい。）","")</f>
      </c>
      <c r="D53" s="224"/>
      <c r="E53" s="224">
        <f>IF('入力シート'!$C$43="適用","添付書類","")</f>
      </c>
    </row>
    <row r="54" spans="1:5" s="48" customFormat="1" ht="26.25" customHeight="1">
      <c r="A54" s="208"/>
      <c r="B54" s="55">
        <f>IF('入力シート'!$C$43="適用","添付書類","")</f>
      </c>
      <c r="C54" s="209">
        <f>IF('入力シート'!$C$43="適用","登録証の写し及び登録範囲が確認できる付属書等の写し","")</f>
      </c>
      <c r="D54" s="210"/>
      <c r="E54" s="211">
        <f>IF('入力シート'!$C$43="適用","添付書類","")</f>
      </c>
    </row>
    <row r="55" spans="1:5" s="48" customFormat="1" ht="22.5" customHeight="1">
      <c r="A55" s="208" t="s">
        <v>144</v>
      </c>
      <c r="B55" s="55" t="str">
        <f>IF('入力シート'!$C$44="適用","工事施工場所","不適用")</f>
        <v>不適用</v>
      </c>
      <c r="C55" s="220">
        <f>IF('入力シート'!$C$44="適用",'入力シート'!E44,"")</f>
      </c>
      <c r="D55" s="221"/>
      <c r="E55" s="222">
        <f>IF('入力シート'!$C$44="適用","工事施工場所","")</f>
      </c>
    </row>
    <row r="56" spans="1:5" s="48" customFormat="1" ht="22.5" customHeight="1">
      <c r="A56" s="208"/>
      <c r="B56" s="55">
        <f>IF('入力シート'!$C$44="適用","所在地","")</f>
      </c>
      <c r="C56" s="217"/>
      <c r="D56" s="217"/>
      <c r="E56" s="217"/>
    </row>
    <row r="57" spans="1:5" s="48" customFormat="1" ht="18" customHeight="1">
      <c r="A57" s="208"/>
      <c r="B57" s="55">
        <f>IF('入力シート'!$C$44="適用","添付資料","")</f>
      </c>
      <c r="C57" s="213">
        <f>IF('入力シート'!$C$44="適用","（添付する資料名を記入して下さい。）","")</f>
      </c>
      <c r="D57" s="225"/>
      <c r="E57" s="214">
        <f>IF('入力シート'!$C$44="適用","添付資料","")</f>
      </c>
    </row>
    <row r="58" spans="1:5" s="48" customFormat="1" ht="24.75" customHeight="1">
      <c r="A58" s="227" t="s">
        <v>214</v>
      </c>
      <c r="B58" s="227" t="str">
        <f>IF('入力シート'!$C$45="適用","横浜市災害協力事業者名簿の登載","不適用")</f>
        <v>横浜市災害協力事業者名簿の登載</v>
      </c>
      <c r="C58" s="229"/>
      <c r="D58" s="229"/>
      <c r="E58" s="229"/>
    </row>
    <row r="59" spans="1:5" s="48" customFormat="1" ht="19.5" customHeight="1">
      <c r="A59" s="228"/>
      <c r="B59" s="228"/>
      <c r="C59" s="224" t="str">
        <f>IF('入力シート'!$C$45="適用","（有、無どちらかを記入して下さい。）","")</f>
        <v>（有、無どちらかを記入して下さい。）</v>
      </c>
      <c r="D59" s="224"/>
      <c r="E59" s="224">
        <f>IF('入力シート'!$C$43="適用","添付書類","")</f>
      </c>
    </row>
    <row r="60" spans="1:5" s="48" customFormat="1" ht="24" customHeight="1">
      <c r="A60" s="208" t="s">
        <v>77</v>
      </c>
      <c r="B60" s="227" t="str">
        <f>IF('入力シート'!$C$46="適用","ISO14001の登録","不適用")</f>
        <v>ISO14001の登録</v>
      </c>
      <c r="C60" s="229"/>
      <c r="D60" s="229"/>
      <c r="E60" s="229"/>
    </row>
    <row r="61" spans="1:5" s="48" customFormat="1" ht="18" customHeight="1">
      <c r="A61" s="208"/>
      <c r="B61" s="228"/>
      <c r="C61" s="224" t="str">
        <f>IF('入力シート'!$C$46="適用","（有、無どちらかを記入して下さい。）","")</f>
        <v>（有、無どちらかを記入して下さい。）</v>
      </c>
      <c r="D61" s="224"/>
      <c r="E61" s="224">
        <f>IF('入力シート'!$C$43="適用","添付書類","")</f>
      </c>
    </row>
    <row r="62" spans="1:5" s="48" customFormat="1" ht="20.25" customHeight="1">
      <c r="A62" s="208"/>
      <c r="B62" s="55" t="str">
        <f>IF('入力シート'!$C$46="適用","添付書類","")</f>
        <v>添付書類</v>
      </c>
      <c r="C62" s="209" t="str">
        <f>IF('入力シート'!$C$46="適用","登録証の写し及び登録範囲が確認できる付属書等の写し","")</f>
        <v>登録証の写し及び登録範囲が確認できる付属書等の写し</v>
      </c>
      <c r="D62" s="210"/>
      <c r="E62" s="211">
        <f>IF('入力シート'!$C$43="適用","添付書類","")</f>
      </c>
    </row>
    <row r="63" s="48" customFormat="1" ht="13.5"/>
    <row r="64" spans="2:5" s="48" customFormat="1" ht="13.5">
      <c r="B64" s="59" t="s">
        <v>12</v>
      </c>
      <c r="C64" s="60" t="s">
        <v>13</v>
      </c>
      <c r="D64" s="232" t="str">
        <f>'入力シート'!E13</f>
        <v>○○　○○</v>
      </c>
      <c r="E64" s="232"/>
    </row>
    <row r="65" spans="3:5" s="48" customFormat="1" ht="13.5">
      <c r="C65" s="61" t="s">
        <v>14</v>
      </c>
      <c r="D65" s="230" t="str">
        <f>'入力シート'!E14</f>
        <v>045-999-9999</v>
      </c>
      <c r="E65" s="230"/>
    </row>
    <row r="66" spans="3:10" s="48" customFormat="1" ht="13.5">
      <c r="C66" s="61" t="s">
        <v>15</v>
      </c>
      <c r="D66" s="230" t="str">
        <f>'入力シート'!E15</f>
        <v>045-111-1111</v>
      </c>
      <c r="E66" s="230"/>
      <c r="F66" s="62"/>
      <c r="G66" s="62"/>
      <c r="H66" s="62"/>
      <c r="I66" s="62"/>
      <c r="J66" s="62"/>
    </row>
    <row r="67" spans="5:13" ht="13.5">
      <c r="E67" s="44"/>
      <c r="F67" s="44"/>
      <c r="G67" s="44"/>
      <c r="H67" s="44"/>
      <c r="I67" s="44"/>
      <c r="J67" s="44"/>
      <c r="K67" s="43"/>
      <c r="L67" s="43"/>
      <c r="M67" s="43"/>
    </row>
    <row r="68" spans="5:13" ht="13.5">
      <c r="E68" s="44"/>
      <c r="F68" s="44"/>
      <c r="G68" s="44"/>
      <c r="H68" s="44"/>
      <c r="I68" s="44"/>
      <c r="J68" s="44"/>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row r="71" spans="5:13" ht="13.5">
      <c r="E71" s="43"/>
      <c r="F71" s="43"/>
      <c r="G71" s="43"/>
      <c r="H71" s="43"/>
      <c r="I71" s="43"/>
      <c r="J71" s="43"/>
      <c r="K71" s="43"/>
      <c r="L71" s="43"/>
      <c r="M71" s="43"/>
    </row>
  </sheetData>
  <sheetProtection password="E7B6" sheet="1" formatCells="0" formatRows="0" insertRows="0"/>
  <mergeCells count="66">
    <mergeCell ref="C8:C11"/>
    <mergeCell ref="B27:E27"/>
    <mergeCell ref="C56:E56"/>
    <mergeCell ref="A60:A62"/>
    <mergeCell ref="C7:D7"/>
    <mergeCell ref="D64:E64"/>
    <mergeCell ref="B58:B59"/>
    <mergeCell ref="A55:A57"/>
    <mergeCell ref="A58:A59"/>
    <mergeCell ref="B60:B61"/>
    <mergeCell ref="D65:E65"/>
    <mergeCell ref="D66:E66"/>
    <mergeCell ref="C54:E54"/>
    <mergeCell ref="C62:E62"/>
    <mergeCell ref="D39:E39"/>
    <mergeCell ref="D40:E40"/>
    <mergeCell ref="C59:E59"/>
    <mergeCell ref="C58:E58"/>
    <mergeCell ref="C60:E60"/>
    <mergeCell ref="C55:E55"/>
    <mergeCell ref="C61:E61"/>
    <mergeCell ref="C57:E57"/>
    <mergeCell ref="A49:A51"/>
    <mergeCell ref="C49:E49"/>
    <mergeCell ref="C50:E50"/>
    <mergeCell ref="C51:E51"/>
    <mergeCell ref="B52:B53"/>
    <mergeCell ref="C53:E53"/>
    <mergeCell ref="A52:A54"/>
    <mergeCell ref="C52:E52"/>
    <mergeCell ref="A46:A48"/>
    <mergeCell ref="C46:E46"/>
    <mergeCell ref="C47:E47"/>
    <mergeCell ref="C48:E48"/>
    <mergeCell ref="A41:A45"/>
    <mergeCell ref="C41:E41"/>
    <mergeCell ref="C42:E42"/>
    <mergeCell ref="C43:E43"/>
    <mergeCell ref="C44:E44"/>
    <mergeCell ref="C45:E45"/>
    <mergeCell ref="C6:D6"/>
    <mergeCell ref="A32:A37"/>
    <mergeCell ref="B33:B34"/>
    <mergeCell ref="B35:B36"/>
    <mergeCell ref="C37:E37"/>
    <mergeCell ref="C32:E32"/>
    <mergeCell ref="D36:E36"/>
    <mergeCell ref="A23:B23"/>
    <mergeCell ref="A24:B24"/>
    <mergeCell ref="A25:B25"/>
    <mergeCell ref="A13:E13"/>
    <mergeCell ref="A28:A31"/>
    <mergeCell ref="C28:E28"/>
    <mergeCell ref="C29:E29"/>
    <mergeCell ref="C30:E30"/>
    <mergeCell ref="C31:E31"/>
    <mergeCell ref="A19:B19"/>
    <mergeCell ref="A20:B20"/>
    <mergeCell ref="A21:B21"/>
    <mergeCell ref="A22:B22"/>
    <mergeCell ref="A38:A40"/>
    <mergeCell ref="C38:E38"/>
    <mergeCell ref="B39:B40"/>
    <mergeCell ref="D34:E34"/>
    <mergeCell ref="D35:E35"/>
    <mergeCell ref="D33:E33"/>
  </mergeCells>
  <dataValidations count="1">
    <dataValidation allowBlank="1" showInputMessage="1" showErrorMessage="1" imeMode="halfAlpha" sqref="E67:J68"/>
  </dataValidations>
  <printOptions/>
  <pageMargins left="0.4330708661417323" right="0.15748031496062992" top="0.7086614173228347" bottom="0.5905511811023623" header="0.1968503937007874" footer="0.1968503937007874"/>
  <pageSetup horizontalDpi="600" verticalDpi="600" orientation="portrait" paperSize="9" r:id="rId2"/>
  <headerFooter>
    <oddFooter>&amp;C第1号様式の2ページ目の添付忘れにご注意ください。&amp;R&amp;6
</oddFooter>
    <firstFooter>&amp;C&lt;次ページあり&gt;</firstFooter>
  </headerFooter>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26</v>
      </c>
    </row>
    <row r="2" spans="16:20" ht="18" customHeight="1">
      <c r="P2" s="249" t="str">
        <f>'入力シート'!E6</f>
        <v>平成○○年○○月○○日</v>
      </c>
      <c r="Q2" s="249"/>
      <c r="R2" s="249"/>
      <c r="S2" s="249"/>
      <c r="T2" s="249"/>
    </row>
    <row r="3" ht="54" customHeight="1"/>
    <row r="4" spans="1:20" ht="18" customHeight="1">
      <c r="A4" s="252" t="s">
        <v>2</v>
      </c>
      <c r="B4" s="252"/>
      <c r="C4" s="252"/>
      <c r="D4" s="252"/>
      <c r="E4" s="252"/>
      <c r="F4" s="252"/>
      <c r="G4" s="252"/>
      <c r="H4" s="252"/>
      <c r="I4" s="252"/>
      <c r="J4" s="252"/>
      <c r="K4" s="252"/>
      <c r="L4" s="252"/>
      <c r="M4" s="252"/>
      <c r="N4" s="252"/>
      <c r="O4" s="252"/>
      <c r="P4" s="252"/>
      <c r="Q4" s="252"/>
      <c r="R4" s="252"/>
      <c r="S4" s="252"/>
      <c r="T4" s="252"/>
    </row>
    <row r="5" spans="1:20" ht="18" customHeight="1">
      <c r="A5" s="252" t="s">
        <v>25</v>
      </c>
      <c r="B5" s="252"/>
      <c r="C5" s="252"/>
      <c r="D5" s="252"/>
      <c r="E5" s="252"/>
      <c r="F5" s="252"/>
      <c r="G5" s="252"/>
      <c r="H5" s="252"/>
      <c r="I5" s="252"/>
      <c r="J5" s="252"/>
      <c r="K5" s="252"/>
      <c r="L5" s="252"/>
      <c r="M5" s="252"/>
      <c r="N5" s="252"/>
      <c r="O5" s="252"/>
      <c r="P5" s="252"/>
      <c r="Q5" s="252"/>
      <c r="R5" s="252"/>
      <c r="S5" s="252"/>
      <c r="T5" s="252"/>
    </row>
    <row r="6" ht="13.5" customHeight="1"/>
    <row r="7" spans="1:20" ht="27" customHeight="1">
      <c r="A7" s="10" t="s">
        <v>4</v>
      </c>
      <c r="B7" s="250" t="str">
        <f>'入力シート'!E19</f>
        <v>北部第二水再生センター第二受泥槽機械設備工事</v>
      </c>
      <c r="C7" s="250"/>
      <c r="D7" s="250"/>
      <c r="E7" s="250"/>
      <c r="F7" s="250"/>
      <c r="G7" s="250"/>
      <c r="H7" s="250"/>
      <c r="I7" s="250"/>
      <c r="J7" s="250"/>
      <c r="K7" s="250"/>
      <c r="L7" s="250"/>
      <c r="M7" s="250"/>
      <c r="N7" s="250"/>
      <c r="O7" s="250"/>
      <c r="P7" s="250"/>
      <c r="Q7" s="250"/>
      <c r="R7" s="250"/>
      <c r="S7" s="250"/>
      <c r="T7" s="250"/>
    </row>
    <row r="8" spans="1:20" ht="27" customHeight="1">
      <c r="A8" s="241" t="s">
        <v>38</v>
      </c>
      <c r="B8" s="254"/>
      <c r="C8" s="253">
        <f>'入力シート'!E8</f>
        <v>12345</v>
      </c>
      <c r="D8" s="253"/>
      <c r="E8" s="253"/>
      <c r="F8" s="123"/>
      <c r="G8" s="123"/>
      <c r="H8" s="123"/>
      <c r="I8" s="123"/>
      <c r="J8" s="123"/>
      <c r="K8" s="123"/>
      <c r="L8" s="123"/>
      <c r="M8" s="123"/>
      <c r="N8" s="123"/>
      <c r="O8" s="123"/>
      <c r="P8" s="123"/>
      <c r="Q8" s="123"/>
      <c r="R8" s="123"/>
      <c r="S8" s="123"/>
      <c r="T8" s="123"/>
    </row>
    <row r="9" ht="27" customHeight="1"/>
    <row r="10" ht="14.25" thickBot="1">
      <c r="A10" s="1" t="s">
        <v>23</v>
      </c>
    </row>
    <row r="11" spans="1:20" ht="15" customHeight="1">
      <c r="A11" s="236" t="s">
        <v>24</v>
      </c>
      <c r="B11" s="237"/>
      <c r="C11" s="233" t="s">
        <v>159</v>
      </c>
      <c r="D11" s="234"/>
      <c r="E11" s="235"/>
      <c r="F11" s="233" t="s">
        <v>159</v>
      </c>
      <c r="G11" s="234"/>
      <c r="H11" s="235"/>
      <c r="I11" s="233" t="s">
        <v>159</v>
      </c>
      <c r="J11" s="234"/>
      <c r="K11" s="235"/>
      <c r="L11" s="233" t="s">
        <v>159</v>
      </c>
      <c r="M11" s="234"/>
      <c r="N11" s="235"/>
      <c r="O11" s="233" t="s">
        <v>159</v>
      </c>
      <c r="P11" s="234"/>
      <c r="Q11" s="235"/>
      <c r="R11" s="233" t="s">
        <v>159</v>
      </c>
      <c r="S11" s="234"/>
      <c r="T11" s="235"/>
    </row>
    <row r="12" spans="1:20" ht="15" customHeight="1">
      <c r="A12" s="238"/>
      <c r="B12" s="239"/>
      <c r="C12" s="240" t="s">
        <v>60</v>
      </c>
      <c r="D12" s="241"/>
      <c r="E12" s="242"/>
      <c r="F12" s="240" t="s">
        <v>60</v>
      </c>
      <c r="G12" s="241"/>
      <c r="H12" s="242"/>
      <c r="I12" s="240" t="s">
        <v>60</v>
      </c>
      <c r="J12" s="241"/>
      <c r="K12" s="242"/>
      <c r="L12" s="240" t="s">
        <v>60</v>
      </c>
      <c r="M12" s="241"/>
      <c r="N12" s="242"/>
      <c r="O12" s="240" t="s">
        <v>60</v>
      </c>
      <c r="P12" s="241"/>
      <c r="Q12" s="242"/>
      <c r="R12" s="240" t="s">
        <v>60</v>
      </c>
      <c r="S12" s="241"/>
      <c r="T12" s="251"/>
    </row>
    <row r="13" spans="1:20" ht="34.5" customHeight="1">
      <c r="A13" s="243"/>
      <c r="B13" s="244"/>
      <c r="C13" s="3"/>
      <c r="D13" s="4"/>
      <c r="E13" s="5"/>
      <c r="F13" s="3"/>
      <c r="G13" s="4"/>
      <c r="H13" s="6"/>
      <c r="I13" s="7"/>
      <c r="J13" s="4"/>
      <c r="K13" s="5"/>
      <c r="L13" s="3"/>
      <c r="M13" s="4"/>
      <c r="N13" s="6"/>
      <c r="O13" s="3"/>
      <c r="P13" s="4"/>
      <c r="Q13" s="6"/>
      <c r="R13" s="7"/>
      <c r="S13" s="4"/>
      <c r="T13" s="8"/>
    </row>
    <row r="14" spans="1:20" ht="34.5" customHeight="1">
      <c r="A14" s="243"/>
      <c r="B14" s="244"/>
      <c r="C14" s="3"/>
      <c r="D14" s="4"/>
      <c r="E14" s="5"/>
      <c r="F14" s="3"/>
      <c r="G14" s="4"/>
      <c r="H14" s="6"/>
      <c r="I14" s="7"/>
      <c r="J14" s="4"/>
      <c r="K14" s="5"/>
      <c r="L14" s="3"/>
      <c r="M14" s="4"/>
      <c r="N14" s="6"/>
      <c r="O14" s="3"/>
      <c r="P14" s="4"/>
      <c r="Q14" s="6"/>
      <c r="R14" s="7"/>
      <c r="S14" s="4"/>
      <c r="T14" s="8"/>
    </row>
    <row r="15" spans="1:20" ht="34.5" customHeight="1">
      <c r="A15" s="243"/>
      <c r="B15" s="244"/>
      <c r="C15" s="3"/>
      <c r="D15" s="4"/>
      <c r="E15" s="5"/>
      <c r="F15" s="3"/>
      <c r="G15" s="4"/>
      <c r="H15" s="6"/>
      <c r="I15" s="7"/>
      <c r="J15" s="4"/>
      <c r="K15" s="5"/>
      <c r="L15" s="3"/>
      <c r="M15" s="4"/>
      <c r="N15" s="6"/>
      <c r="O15" s="3"/>
      <c r="P15" s="4"/>
      <c r="Q15" s="6"/>
      <c r="R15" s="7"/>
      <c r="S15" s="4"/>
      <c r="T15" s="8"/>
    </row>
    <row r="16" spans="1:20" ht="34.5" customHeight="1">
      <c r="A16" s="243"/>
      <c r="B16" s="244"/>
      <c r="C16" s="3"/>
      <c r="D16" s="4"/>
      <c r="E16" s="5"/>
      <c r="F16" s="3"/>
      <c r="G16" s="4"/>
      <c r="H16" s="6"/>
      <c r="I16" s="7"/>
      <c r="J16" s="4"/>
      <c r="K16" s="5"/>
      <c r="L16" s="3"/>
      <c r="M16" s="4"/>
      <c r="N16" s="6"/>
      <c r="O16" s="3"/>
      <c r="P16" s="4"/>
      <c r="Q16" s="6"/>
      <c r="R16" s="7"/>
      <c r="S16" s="4"/>
      <c r="T16" s="8"/>
    </row>
    <row r="17" spans="1:20" ht="34.5" customHeight="1">
      <c r="A17" s="243"/>
      <c r="B17" s="244"/>
      <c r="C17" s="3"/>
      <c r="D17" s="4"/>
      <c r="E17" s="5"/>
      <c r="F17" s="3"/>
      <c r="G17" s="4"/>
      <c r="H17" s="6"/>
      <c r="I17" s="7"/>
      <c r="J17" s="4"/>
      <c r="K17" s="5"/>
      <c r="L17" s="3"/>
      <c r="M17" s="4"/>
      <c r="N17" s="6"/>
      <c r="O17" s="3"/>
      <c r="P17" s="4"/>
      <c r="Q17" s="6"/>
      <c r="R17" s="7"/>
      <c r="S17" s="4"/>
      <c r="T17" s="8"/>
    </row>
    <row r="18" spans="1:20" ht="34.5" customHeight="1">
      <c r="A18" s="243"/>
      <c r="B18" s="244"/>
      <c r="C18" s="3"/>
      <c r="D18" s="4"/>
      <c r="E18" s="5"/>
      <c r="F18" s="3"/>
      <c r="G18" s="4"/>
      <c r="H18" s="6"/>
      <c r="I18" s="7"/>
      <c r="J18" s="4"/>
      <c r="K18" s="5"/>
      <c r="L18" s="3"/>
      <c r="M18" s="4"/>
      <c r="N18" s="6"/>
      <c r="O18" s="3"/>
      <c r="P18" s="4"/>
      <c r="Q18" s="6"/>
      <c r="R18" s="7"/>
      <c r="S18" s="4"/>
      <c r="T18" s="8"/>
    </row>
    <row r="19" spans="1:20" ht="34.5" customHeight="1">
      <c r="A19" s="243"/>
      <c r="B19" s="244"/>
      <c r="C19" s="3"/>
      <c r="D19" s="4"/>
      <c r="E19" s="5"/>
      <c r="F19" s="3"/>
      <c r="G19" s="4"/>
      <c r="H19" s="6"/>
      <c r="I19" s="7"/>
      <c r="J19" s="4"/>
      <c r="K19" s="5"/>
      <c r="L19" s="3"/>
      <c r="M19" s="4"/>
      <c r="N19" s="6"/>
      <c r="O19" s="3"/>
      <c r="P19" s="4"/>
      <c r="Q19" s="6"/>
      <c r="R19" s="7"/>
      <c r="S19" s="4"/>
      <c r="T19" s="8"/>
    </row>
    <row r="20" spans="1:20" ht="34.5" customHeight="1">
      <c r="A20" s="243"/>
      <c r="B20" s="244"/>
      <c r="C20" s="3"/>
      <c r="D20" s="4"/>
      <c r="E20" s="5"/>
      <c r="F20" s="3"/>
      <c r="G20" s="4"/>
      <c r="H20" s="6"/>
      <c r="I20" s="7"/>
      <c r="J20" s="4"/>
      <c r="K20" s="5"/>
      <c r="L20" s="3"/>
      <c r="M20" s="4"/>
      <c r="N20" s="6"/>
      <c r="O20" s="3"/>
      <c r="P20" s="4"/>
      <c r="Q20" s="6"/>
      <c r="R20" s="7"/>
      <c r="S20" s="4"/>
      <c r="T20" s="8"/>
    </row>
    <row r="21" spans="1:20" ht="34.5" customHeight="1">
      <c r="A21" s="243"/>
      <c r="B21" s="244"/>
      <c r="C21" s="3"/>
      <c r="D21" s="4"/>
      <c r="E21" s="5"/>
      <c r="F21" s="3"/>
      <c r="G21" s="4"/>
      <c r="H21" s="6"/>
      <c r="I21" s="7"/>
      <c r="J21" s="4"/>
      <c r="K21" s="5"/>
      <c r="L21" s="3"/>
      <c r="M21" s="4"/>
      <c r="N21" s="6"/>
      <c r="O21" s="3"/>
      <c r="P21" s="4"/>
      <c r="Q21" s="6"/>
      <c r="R21" s="7"/>
      <c r="S21" s="4"/>
      <c r="T21" s="8"/>
    </row>
    <row r="22" spans="1:20" ht="34.5" customHeight="1">
      <c r="A22" s="243"/>
      <c r="B22" s="244"/>
      <c r="C22" s="3"/>
      <c r="D22" s="4"/>
      <c r="E22" s="5"/>
      <c r="F22" s="3"/>
      <c r="G22" s="4"/>
      <c r="H22" s="6"/>
      <c r="I22" s="7"/>
      <c r="J22" s="4"/>
      <c r="K22" s="5"/>
      <c r="L22" s="3"/>
      <c r="M22" s="4"/>
      <c r="N22" s="6"/>
      <c r="O22" s="3"/>
      <c r="P22" s="4"/>
      <c r="Q22" s="6"/>
      <c r="R22" s="7"/>
      <c r="S22" s="4"/>
      <c r="T22" s="8"/>
    </row>
    <row r="23" spans="1:20" ht="27" customHeight="1">
      <c r="A23" s="258" t="s">
        <v>71</v>
      </c>
      <c r="B23" s="165"/>
      <c r="C23" s="255" t="str">
        <f>IF('入力シート'!C31="適用",'入力シート'!E31,"今回工事ではこの項目を適用しません。")</f>
        <v>既設汚泥圧送管との接続をふまえた工事全体の具体的な管理計画について</v>
      </c>
      <c r="D23" s="256"/>
      <c r="E23" s="256"/>
      <c r="F23" s="256"/>
      <c r="G23" s="256"/>
      <c r="H23" s="256"/>
      <c r="I23" s="256"/>
      <c r="J23" s="256"/>
      <c r="K23" s="256"/>
      <c r="L23" s="256"/>
      <c r="M23" s="256"/>
      <c r="N23" s="256"/>
      <c r="O23" s="256"/>
      <c r="P23" s="256"/>
      <c r="Q23" s="256"/>
      <c r="R23" s="256"/>
      <c r="S23" s="256"/>
      <c r="T23" s="257"/>
    </row>
    <row r="24" spans="1:20" ht="285" customHeight="1" thickBot="1">
      <c r="A24" s="246" t="s">
        <v>70</v>
      </c>
      <c r="B24" s="247"/>
      <c r="C24" s="247"/>
      <c r="D24" s="247"/>
      <c r="E24" s="247"/>
      <c r="F24" s="247"/>
      <c r="G24" s="247"/>
      <c r="H24" s="247"/>
      <c r="I24" s="247"/>
      <c r="J24" s="247"/>
      <c r="K24" s="247"/>
      <c r="L24" s="247"/>
      <c r="M24" s="247"/>
      <c r="N24" s="247"/>
      <c r="O24" s="247"/>
      <c r="P24" s="247"/>
      <c r="Q24" s="247"/>
      <c r="R24" s="247"/>
      <c r="S24" s="247"/>
      <c r="T24" s="248"/>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45" t="s">
        <v>62</v>
      </c>
      <c r="B26" s="245"/>
      <c r="C26" s="245"/>
      <c r="D26" s="245"/>
      <c r="E26" s="245"/>
      <c r="F26" s="245"/>
      <c r="G26" s="245"/>
      <c r="H26" s="245"/>
      <c r="I26" s="245"/>
      <c r="J26" s="245"/>
      <c r="K26" s="245"/>
      <c r="L26" s="245"/>
      <c r="M26" s="245"/>
      <c r="N26" s="245"/>
      <c r="O26" s="245"/>
      <c r="P26" s="245"/>
      <c r="Q26" s="245"/>
      <c r="R26" s="245"/>
      <c r="S26" s="245"/>
      <c r="T26" s="245"/>
    </row>
  </sheetData>
  <sheetProtection/>
  <mergeCells count="33">
    <mergeCell ref="A4:T4"/>
    <mergeCell ref="A8:B8"/>
    <mergeCell ref="C11:E11"/>
    <mergeCell ref="C23:T23"/>
    <mergeCell ref="A23:B23"/>
    <mergeCell ref="A20:B20"/>
    <mergeCell ref="A19:B19"/>
    <mergeCell ref="A18:B18"/>
    <mergeCell ref="A17:B17"/>
    <mergeCell ref="F11:H11"/>
    <mergeCell ref="P2:T2"/>
    <mergeCell ref="L12:N12"/>
    <mergeCell ref="I12:K12"/>
    <mergeCell ref="B7:T7"/>
    <mergeCell ref="F12:H12"/>
    <mergeCell ref="R12:T12"/>
    <mergeCell ref="O12:Q12"/>
    <mergeCell ref="A5:T5"/>
    <mergeCell ref="R11:T11"/>
    <mergeCell ref="C8:E8"/>
    <mergeCell ref="A26:T26"/>
    <mergeCell ref="A14:B14"/>
    <mergeCell ref="A13:B13"/>
    <mergeCell ref="A21:B21"/>
    <mergeCell ref="A22:B22"/>
    <mergeCell ref="A24:T24"/>
    <mergeCell ref="A15:B15"/>
    <mergeCell ref="I11:K11"/>
    <mergeCell ref="L11:N11"/>
    <mergeCell ref="O11:Q11"/>
    <mergeCell ref="A11:B12"/>
    <mergeCell ref="C12:E12"/>
    <mergeCell ref="A16:B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28</v>
      </c>
    </row>
    <row r="2" spans="12:14" ht="18" customHeight="1">
      <c r="L2" s="249" t="str">
        <f>'入力シート'!E6</f>
        <v>平成○○年○○月○○日</v>
      </c>
      <c r="M2" s="249"/>
      <c r="N2" s="249"/>
    </row>
    <row r="3" ht="54" customHeight="1"/>
    <row r="4" spans="1:14" ht="18" customHeight="1">
      <c r="A4" s="252" t="s">
        <v>2</v>
      </c>
      <c r="B4" s="252"/>
      <c r="C4" s="252"/>
      <c r="D4" s="252"/>
      <c r="E4" s="252"/>
      <c r="F4" s="252"/>
      <c r="G4" s="252"/>
      <c r="H4" s="252"/>
      <c r="I4" s="252"/>
      <c r="J4" s="252"/>
      <c r="K4" s="252"/>
      <c r="L4" s="252"/>
      <c r="M4" s="252"/>
      <c r="N4" s="252"/>
    </row>
    <row r="5" spans="1:14" ht="18" customHeight="1">
      <c r="A5" s="252" t="s">
        <v>27</v>
      </c>
      <c r="B5" s="252"/>
      <c r="C5" s="252"/>
      <c r="D5" s="252"/>
      <c r="E5" s="252"/>
      <c r="F5" s="252"/>
      <c r="G5" s="252"/>
      <c r="H5" s="252"/>
      <c r="I5" s="252"/>
      <c r="J5" s="252"/>
      <c r="K5" s="252"/>
      <c r="L5" s="252"/>
      <c r="M5" s="252"/>
      <c r="N5" s="252"/>
    </row>
    <row r="7" spans="1:14" ht="27" customHeight="1">
      <c r="A7" s="10" t="s">
        <v>4</v>
      </c>
      <c r="B7" s="250" t="str">
        <f>'入力シート'!E19</f>
        <v>北部第二水再生センター第二受泥槽機械設備工事</v>
      </c>
      <c r="C7" s="250"/>
      <c r="D7" s="250"/>
      <c r="E7" s="250"/>
      <c r="F7" s="250"/>
      <c r="G7" s="250"/>
      <c r="H7" s="250"/>
      <c r="I7" s="250"/>
      <c r="J7" s="250"/>
      <c r="K7" s="250"/>
      <c r="L7" s="250"/>
      <c r="M7" s="250"/>
      <c r="N7" s="250"/>
    </row>
    <row r="8" spans="1:14" ht="27" customHeight="1">
      <c r="A8" s="241" t="s">
        <v>38</v>
      </c>
      <c r="B8" s="254"/>
      <c r="C8" s="253">
        <f>'入力シート'!E8</f>
        <v>12345</v>
      </c>
      <c r="D8" s="253"/>
      <c r="E8" s="253"/>
      <c r="F8" s="123"/>
      <c r="G8" s="123"/>
      <c r="H8" s="123"/>
      <c r="I8" s="123"/>
      <c r="J8" s="123"/>
      <c r="K8" s="123"/>
      <c r="L8" s="123"/>
      <c r="M8" s="123"/>
      <c r="N8" s="123"/>
    </row>
    <row r="9" ht="14.25" thickBot="1"/>
    <row r="10" spans="1:14" ht="54" customHeight="1" thickBot="1">
      <c r="A10" s="270" t="s">
        <v>71</v>
      </c>
      <c r="B10" s="271"/>
      <c r="C10" s="271"/>
      <c r="D10" s="271"/>
      <c r="E10" s="272" t="str">
        <f>IF('入力シート'!C32="適用",'入力シート'!E32,"今回工事ではこの項目を適用しません。")</f>
        <v>今回工事ではこの項目を適用しません。</v>
      </c>
      <c r="F10" s="273"/>
      <c r="G10" s="273"/>
      <c r="H10" s="273"/>
      <c r="I10" s="273"/>
      <c r="J10" s="273"/>
      <c r="K10" s="273"/>
      <c r="L10" s="273"/>
      <c r="M10" s="273"/>
      <c r="N10" s="274"/>
    </row>
    <row r="11" ht="14.25" thickBot="1"/>
    <row r="12" spans="1:14" ht="27" customHeight="1">
      <c r="A12" s="262" t="s">
        <v>72</v>
      </c>
      <c r="B12" s="234"/>
      <c r="C12" s="234"/>
      <c r="D12" s="234"/>
      <c r="E12" s="234"/>
      <c r="F12" s="234"/>
      <c r="G12" s="234"/>
      <c r="H12" s="234"/>
      <c r="I12" s="234"/>
      <c r="J12" s="234"/>
      <c r="K12" s="234"/>
      <c r="L12" s="234"/>
      <c r="M12" s="234"/>
      <c r="N12" s="263"/>
    </row>
    <row r="13" spans="1:14" ht="27" customHeight="1">
      <c r="A13" s="264"/>
      <c r="B13" s="265"/>
      <c r="C13" s="265"/>
      <c r="D13" s="265"/>
      <c r="E13" s="265"/>
      <c r="F13" s="265"/>
      <c r="G13" s="265"/>
      <c r="H13" s="265"/>
      <c r="I13" s="265"/>
      <c r="J13" s="265"/>
      <c r="K13" s="265"/>
      <c r="L13" s="265"/>
      <c r="M13" s="265"/>
      <c r="N13" s="266"/>
    </row>
    <row r="14" spans="1:14" ht="27" customHeight="1">
      <c r="A14" s="259"/>
      <c r="B14" s="260"/>
      <c r="C14" s="260"/>
      <c r="D14" s="260"/>
      <c r="E14" s="260"/>
      <c r="F14" s="260"/>
      <c r="G14" s="260"/>
      <c r="H14" s="260"/>
      <c r="I14" s="260"/>
      <c r="J14" s="260"/>
      <c r="K14" s="260"/>
      <c r="L14" s="260"/>
      <c r="M14" s="260"/>
      <c r="N14" s="261"/>
    </row>
    <row r="15" spans="1:14" ht="27" customHeight="1">
      <c r="A15" s="259"/>
      <c r="B15" s="260"/>
      <c r="C15" s="260"/>
      <c r="D15" s="260"/>
      <c r="E15" s="260"/>
      <c r="F15" s="260"/>
      <c r="G15" s="260"/>
      <c r="H15" s="260"/>
      <c r="I15" s="260"/>
      <c r="J15" s="260"/>
      <c r="K15" s="260"/>
      <c r="L15" s="260"/>
      <c r="M15" s="260"/>
      <c r="N15" s="261"/>
    </row>
    <row r="16" spans="1:14" ht="27" customHeight="1">
      <c r="A16" s="259"/>
      <c r="B16" s="260"/>
      <c r="C16" s="260"/>
      <c r="D16" s="260"/>
      <c r="E16" s="260"/>
      <c r="F16" s="260"/>
      <c r="G16" s="260"/>
      <c r="H16" s="260"/>
      <c r="I16" s="260"/>
      <c r="J16" s="260"/>
      <c r="K16" s="260"/>
      <c r="L16" s="260"/>
      <c r="M16" s="260"/>
      <c r="N16" s="261"/>
    </row>
    <row r="17" spans="1:14" ht="27" customHeight="1">
      <c r="A17" s="259"/>
      <c r="B17" s="260"/>
      <c r="C17" s="260"/>
      <c r="D17" s="260"/>
      <c r="E17" s="260"/>
      <c r="F17" s="260"/>
      <c r="G17" s="260"/>
      <c r="H17" s="260"/>
      <c r="I17" s="260"/>
      <c r="J17" s="260"/>
      <c r="K17" s="260"/>
      <c r="L17" s="260"/>
      <c r="M17" s="260"/>
      <c r="N17" s="261"/>
    </row>
    <row r="18" spans="1:14" ht="27" customHeight="1">
      <c r="A18" s="259"/>
      <c r="B18" s="260"/>
      <c r="C18" s="260"/>
      <c r="D18" s="260"/>
      <c r="E18" s="260"/>
      <c r="F18" s="260"/>
      <c r="G18" s="260"/>
      <c r="H18" s="260"/>
      <c r="I18" s="260"/>
      <c r="J18" s="260"/>
      <c r="K18" s="260"/>
      <c r="L18" s="260"/>
      <c r="M18" s="260"/>
      <c r="N18" s="261"/>
    </row>
    <row r="19" spans="1:14" ht="27" customHeight="1">
      <c r="A19" s="259"/>
      <c r="B19" s="260"/>
      <c r="C19" s="260"/>
      <c r="D19" s="260"/>
      <c r="E19" s="260"/>
      <c r="F19" s="260"/>
      <c r="G19" s="260"/>
      <c r="H19" s="260"/>
      <c r="I19" s="260"/>
      <c r="J19" s="260"/>
      <c r="K19" s="260"/>
      <c r="L19" s="260"/>
      <c r="M19" s="260"/>
      <c r="N19" s="261"/>
    </row>
    <row r="20" spans="1:14" ht="27" customHeight="1">
      <c r="A20" s="259"/>
      <c r="B20" s="260"/>
      <c r="C20" s="260"/>
      <c r="D20" s="260"/>
      <c r="E20" s="260"/>
      <c r="F20" s="260"/>
      <c r="G20" s="260"/>
      <c r="H20" s="260"/>
      <c r="I20" s="260"/>
      <c r="J20" s="260"/>
      <c r="K20" s="260"/>
      <c r="L20" s="260"/>
      <c r="M20" s="260"/>
      <c r="N20" s="261"/>
    </row>
    <row r="21" spans="1:14" ht="27" customHeight="1">
      <c r="A21" s="259"/>
      <c r="B21" s="260"/>
      <c r="C21" s="260"/>
      <c r="D21" s="260"/>
      <c r="E21" s="260"/>
      <c r="F21" s="260"/>
      <c r="G21" s="260"/>
      <c r="H21" s="260"/>
      <c r="I21" s="260"/>
      <c r="J21" s="260"/>
      <c r="K21" s="260"/>
      <c r="L21" s="260"/>
      <c r="M21" s="260"/>
      <c r="N21" s="261"/>
    </row>
    <row r="22" spans="1:14" ht="27" customHeight="1">
      <c r="A22" s="259"/>
      <c r="B22" s="260"/>
      <c r="C22" s="260"/>
      <c r="D22" s="260"/>
      <c r="E22" s="260"/>
      <c r="F22" s="260"/>
      <c r="G22" s="260"/>
      <c r="H22" s="260"/>
      <c r="I22" s="260"/>
      <c r="J22" s="260"/>
      <c r="K22" s="260"/>
      <c r="L22" s="260"/>
      <c r="M22" s="260"/>
      <c r="N22" s="261"/>
    </row>
    <row r="23" spans="1:14" ht="27" customHeight="1">
      <c r="A23" s="259"/>
      <c r="B23" s="260"/>
      <c r="C23" s="260"/>
      <c r="D23" s="260"/>
      <c r="E23" s="260"/>
      <c r="F23" s="260"/>
      <c r="G23" s="260"/>
      <c r="H23" s="260"/>
      <c r="I23" s="260"/>
      <c r="J23" s="260"/>
      <c r="K23" s="260"/>
      <c r="L23" s="260"/>
      <c r="M23" s="260"/>
      <c r="N23" s="261"/>
    </row>
    <row r="24" spans="1:14" ht="27" customHeight="1">
      <c r="A24" s="259"/>
      <c r="B24" s="260"/>
      <c r="C24" s="260"/>
      <c r="D24" s="260"/>
      <c r="E24" s="260"/>
      <c r="F24" s="260"/>
      <c r="G24" s="260"/>
      <c r="H24" s="260"/>
      <c r="I24" s="260"/>
      <c r="J24" s="260"/>
      <c r="K24" s="260"/>
      <c r="L24" s="260"/>
      <c r="M24" s="260"/>
      <c r="N24" s="261"/>
    </row>
    <row r="25" spans="1:14" ht="27" customHeight="1">
      <c r="A25" s="259"/>
      <c r="B25" s="260"/>
      <c r="C25" s="260"/>
      <c r="D25" s="260"/>
      <c r="E25" s="260"/>
      <c r="F25" s="260"/>
      <c r="G25" s="260"/>
      <c r="H25" s="260"/>
      <c r="I25" s="260"/>
      <c r="J25" s="260"/>
      <c r="K25" s="260"/>
      <c r="L25" s="260"/>
      <c r="M25" s="260"/>
      <c r="N25" s="261"/>
    </row>
    <row r="26" spans="1:14" ht="27" customHeight="1">
      <c r="A26" s="259"/>
      <c r="B26" s="260"/>
      <c r="C26" s="260"/>
      <c r="D26" s="260"/>
      <c r="E26" s="260"/>
      <c r="F26" s="260"/>
      <c r="G26" s="260"/>
      <c r="H26" s="260"/>
      <c r="I26" s="260"/>
      <c r="J26" s="260"/>
      <c r="K26" s="260"/>
      <c r="L26" s="260"/>
      <c r="M26" s="260"/>
      <c r="N26" s="261"/>
    </row>
    <row r="27" spans="1:14" ht="27" customHeight="1">
      <c r="A27" s="259"/>
      <c r="B27" s="260"/>
      <c r="C27" s="260"/>
      <c r="D27" s="260"/>
      <c r="E27" s="260"/>
      <c r="F27" s="260"/>
      <c r="G27" s="260"/>
      <c r="H27" s="260"/>
      <c r="I27" s="260"/>
      <c r="J27" s="260"/>
      <c r="K27" s="260"/>
      <c r="L27" s="260"/>
      <c r="M27" s="260"/>
      <c r="N27" s="261"/>
    </row>
    <row r="28" spans="1:14" ht="27" customHeight="1">
      <c r="A28" s="259"/>
      <c r="B28" s="260"/>
      <c r="C28" s="260"/>
      <c r="D28" s="260"/>
      <c r="E28" s="260"/>
      <c r="F28" s="260"/>
      <c r="G28" s="260"/>
      <c r="H28" s="260"/>
      <c r="I28" s="260"/>
      <c r="J28" s="260"/>
      <c r="K28" s="260"/>
      <c r="L28" s="260"/>
      <c r="M28" s="260"/>
      <c r="N28" s="261"/>
    </row>
    <row r="29" spans="1:14" ht="27" customHeight="1">
      <c r="A29" s="259"/>
      <c r="B29" s="260"/>
      <c r="C29" s="260"/>
      <c r="D29" s="260"/>
      <c r="E29" s="260"/>
      <c r="F29" s="260"/>
      <c r="G29" s="260"/>
      <c r="H29" s="260"/>
      <c r="I29" s="260"/>
      <c r="J29" s="260"/>
      <c r="K29" s="260"/>
      <c r="L29" s="260"/>
      <c r="M29" s="260"/>
      <c r="N29" s="261"/>
    </row>
    <row r="30" spans="1:14" ht="27" customHeight="1">
      <c r="A30" s="259"/>
      <c r="B30" s="260"/>
      <c r="C30" s="260"/>
      <c r="D30" s="260"/>
      <c r="E30" s="260"/>
      <c r="F30" s="260"/>
      <c r="G30" s="260"/>
      <c r="H30" s="260"/>
      <c r="I30" s="260"/>
      <c r="J30" s="260"/>
      <c r="K30" s="260"/>
      <c r="L30" s="260"/>
      <c r="M30" s="260"/>
      <c r="N30" s="261"/>
    </row>
    <row r="31" spans="1:14" ht="27" customHeight="1">
      <c r="A31" s="259"/>
      <c r="B31" s="260"/>
      <c r="C31" s="260"/>
      <c r="D31" s="260"/>
      <c r="E31" s="260"/>
      <c r="F31" s="260"/>
      <c r="G31" s="260"/>
      <c r="H31" s="260"/>
      <c r="I31" s="260"/>
      <c r="J31" s="260"/>
      <c r="K31" s="260"/>
      <c r="L31" s="260"/>
      <c r="M31" s="260"/>
      <c r="N31" s="261"/>
    </row>
    <row r="32" spans="1:14" ht="27" customHeight="1">
      <c r="A32" s="259"/>
      <c r="B32" s="260"/>
      <c r="C32" s="260"/>
      <c r="D32" s="260"/>
      <c r="E32" s="260"/>
      <c r="F32" s="260"/>
      <c r="G32" s="260"/>
      <c r="H32" s="260"/>
      <c r="I32" s="260"/>
      <c r="J32" s="260"/>
      <c r="K32" s="260"/>
      <c r="L32" s="260"/>
      <c r="M32" s="260"/>
      <c r="N32" s="261"/>
    </row>
    <row r="33" spans="1:14" ht="27" customHeight="1">
      <c r="A33" s="259"/>
      <c r="B33" s="260"/>
      <c r="C33" s="260"/>
      <c r="D33" s="260"/>
      <c r="E33" s="260"/>
      <c r="F33" s="260"/>
      <c r="G33" s="260"/>
      <c r="H33" s="260"/>
      <c r="I33" s="260"/>
      <c r="J33" s="260"/>
      <c r="K33" s="260"/>
      <c r="L33" s="260"/>
      <c r="M33" s="260"/>
      <c r="N33" s="261"/>
    </row>
    <row r="34" spans="1:14" ht="27" customHeight="1">
      <c r="A34" s="259"/>
      <c r="B34" s="260"/>
      <c r="C34" s="260"/>
      <c r="D34" s="260"/>
      <c r="E34" s="260"/>
      <c r="F34" s="260"/>
      <c r="G34" s="260"/>
      <c r="H34" s="260"/>
      <c r="I34" s="260"/>
      <c r="J34" s="260"/>
      <c r="K34" s="260"/>
      <c r="L34" s="260"/>
      <c r="M34" s="260"/>
      <c r="N34" s="261"/>
    </row>
    <row r="35" spans="1:14" ht="27" customHeight="1" thickBot="1">
      <c r="A35" s="269"/>
      <c r="B35" s="267"/>
      <c r="C35" s="267"/>
      <c r="D35" s="267"/>
      <c r="E35" s="267"/>
      <c r="F35" s="267"/>
      <c r="G35" s="267"/>
      <c r="H35" s="267"/>
      <c r="I35" s="267"/>
      <c r="J35" s="267"/>
      <c r="K35" s="267"/>
      <c r="L35" s="267"/>
      <c r="M35" s="267"/>
      <c r="N35" s="268"/>
    </row>
    <row r="36" spans="1:14" ht="13.5" customHeight="1">
      <c r="A36" s="9"/>
      <c r="B36" s="9"/>
      <c r="C36" s="9"/>
      <c r="D36" s="9"/>
      <c r="E36" s="9"/>
      <c r="F36" s="9"/>
      <c r="G36" s="9"/>
      <c r="H36" s="9"/>
      <c r="I36" s="9"/>
      <c r="J36" s="9"/>
      <c r="K36" s="9"/>
      <c r="L36" s="9"/>
      <c r="M36" s="9"/>
      <c r="N36" s="9"/>
    </row>
    <row r="37" ht="13.5">
      <c r="N37" s="2" t="s">
        <v>29</v>
      </c>
    </row>
  </sheetData>
  <sheetProtection/>
  <mergeCells count="55">
    <mergeCell ref="E26:N26"/>
    <mergeCell ref="C8:E8"/>
    <mergeCell ref="E23:N23"/>
    <mergeCell ref="E24:N24"/>
    <mergeCell ref="E25:N25"/>
    <mergeCell ref="A23:D23"/>
    <mergeCell ref="E21:N21"/>
    <mergeCell ref="E22:N22"/>
    <mergeCell ref="E10:N10"/>
    <mergeCell ref="A26:D26"/>
    <mergeCell ref="L2:N2"/>
    <mergeCell ref="A14:D14"/>
    <mergeCell ref="E14:N14"/>
    <mergeCell ref="A15:D15"/>
    <mergeCell ref="E15:N15"/>
    <mergeCell ref="B7:N7"/>
    <mergeCell ref="A4:N4"/>
    <mergeCell ref="A5:N5"/>
    <mergeCell ref="A8:B8"/>
    <mergeCell ref="A10:D10"/>
    <mergeCell ref="E35:N35"/>
    <mergeCell ref="E30:N30"/>
    <mergeCell ref="A35:D35"/>
    <mergeCell ref="A31:D31"/>
    <mergeCell ref="A32:D32"/>
    <mergeCell ref="A30:D30"/>
    <mergeCell ref="A34:D34"/>
    <mergeCell ref="E32:N32"/>
    <mergeCell ref="E31:N31"/>
    <mergeCell ref="A12:N12"/>
    <mergeCell ref="E17:N17"/>
    <mergeCell ref="A13:D13"/>
    <mergeCell ref="E19:N19"/>
    <mergeCell ref="E16:N16"/>
    <mergeCell ref="E13:N13"/>
    <mergeCell ref="A16:D16"/>
    <mergeCell ref="A18:D18"/>
    <mergeCell ref="E18:N18"/>
    <mergeCell ref="A19:D19"/>
    <mergeCell ref="A24:D24"/>
    <mergeCell ref="A25:D25"/>
    <mergeCell ref="E20:N20"/>
    <mergeCell ref="A22:D22"/>
    <mergeCell ref="A21:D21"/>
    <mergeCell ref="A20:D20"/>
    <mergeCell ref="A17:D17"/>
    <mergeCell ref="A33:D33"/>
    <mergeCell ref="E34:N34"/>
    <mergeCell ref="E33:N33"/>
    <mergeCell ref="A29:D29"/>
    <mergeCell ref="E27:N27"/>
    <mergeCell ref="E28:N28"/>
    <mergeCell ref="E29:N29"/>
    <mergeCell ref="A28:D28"/>
    <mergeCell ref="A27:D2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31</v>
      </c>
    </row>
    <row r="2" spans="12:14" ht="18" customHeight="1">
      <c r="L2" s="249" t="str">
        <f>'入力シート'!E6</f>
        <v>平成○○年○○月○○日</v>
      </c>
      <c r="M2" s="249"/>
      <c r="N2" s="249"/>
    </row>
    <row r="3" ht="54" customHeight="1"/>
    <row r="4" spans="1:14" ht="18" customHeight="1">
      <c r="A4" s="252" t="s">
        <v>2</v>
      </c>
      <c r="B4" s="252"/>
      <c r="C4" s="252"/>
      <c r="D4" s="252"/>
      <c r="E4" s="252"/>
      <c r="F4" s="252"/>
      <c r="G4" s="252"/>
      <c r="H4" s="252"/>
      <c r="I4" s="252"/>
      <c r="J4" s="252"/>
      <c r="K4" s="252"/>
      <c r="L4" s="252"/>
      <c r="M4" s="252"/>
      <c r="N4" s="252"/>
    </row>
    <row r="5" spans="1:14" ht="18" customHeight="1">
      <c r="A5" s="252" t="s">
        <v>30</v>
      </c>
      <c r="B5" s="252"/>
      <c r="C5" s="252"/>
      <c r="D5" s="252"/>
      <c r="E5" s="252"/>
      <c r="F5" s="252"/>
      <c r="G5" s="252"/>
      <c r="H5" s="252"/>
      <c r="I5" s="252"/>
      <c r="J5" s="252"/>
      <c r="K5" s="252"/>
      <c r="L5" s="252"/>
      <c r="M5" s="252"/>
      <c r="N5" s="252"/>
    </row>
    <row r="7" spans="1:14" ht="27" customHeight="1">
      <c r="A7" s="10" t="s">
        <v>4</v>
      </c>
      <c r="B7" s="250" t="str">
        <f>'入力シート'!E19</f>
        <v>北部第二水再生センター第二受泥槽機械設備工事</v>
      </c>
      <c r="C7" s="250"/>
      <c r="D7" s="250"/>
      <c r="E7" s="250"/>
      <c r="F7" s="250"/>
      <c r="G7" s="250"/>
      <c r="H7" s="250"/>
      <c r="I7" s="250"/>
      <c r="J7" s="250"/>
      <c r="K7" s="250"/>
      <c r="L7" s="250"/>
      <c r="M7" s="250"/>
      <c r="N7" s="250"/>
    </row>
    <row r="8" spans="1:14" ht="27" customHeight="1">
      <c r="A8" s="241" t="s">
        <v>38</v>
      </c>
      <c r="B8" s="254"/>
      <c r="C8" s="253">
        <f>'入力シート'!E8</f>
        <v>12345</v>
      </c>
      <c r="D8" s="253"/>
      <c r="E8" s="253"/>
      <c r="F8" s="123"/>
      <c r="G8" s="123"/>
      <c r="H8" s="123"/>
      <c r="I8" s="123"/>
      <c r="J8" s="123"/>
      <c r="K8" s="123"/>
      <c r="L8" s="123"/>
      <c r="M8" s="123"/>
      <c r="N8" s="123"/>
    </row>
    <row r="9" ht="14.25" thickBot="1"/>
    <row r="10" spans="1:14" ht="54" customHeight="1" thickBot="1">
      <c r="A10" s="270" t="s">
        <v>71</v>
      </c>
      <c r="B10" s="271"/>
      <c r="C10" s="271"/>
      <c r="D10" s="271"/>
      <c r="E10" s="272" t="str">
        <f>IF('入力シート'!C33="適用",'入力シート'!E33,"今回工事ではこの項目を適用しません。")</f>
        <v>今回工事ではこの項目を適用しません。</v>
      </c>
      <c r="F10" s="273"/>
      <c r="G10" s="273"/>
      <c r="H10" s="273"/>
      <c r="I10" s="273"/>
      <c r="J10" s="273"/>
      <c r="K10" s="273"/>
      <c r="L10" s="273"/>
      <c r="M10" s="273"/>
      <c r="N10" s="274"/>
    </row>
    <row r="11" ht="14.25" thickBot="1"/>
    <row r="12" spans="1:14" ht="27" customHeight="1">
      <c r="A12" s="262" t="s">
        <v>73</v>
      </c>
      <c r="B12" s="234"/>
      <c r="C12" s="234"/>
      <c r="D12" s="234"/>
      <c r="E12" s="234"/>
      <c r="F12" s="234"/>
      <c r="G12" s="234"/>
      <c r="H12" s="234"/>
      <c r="I12" s="234"/>
      <c r="J12" s="234"/>
      <c r="K12" s="234"/>
      <c r="L12" s="234"/>
      <c r="M12" s="234"/>
      <c r="N12" s="263"/>
    </row>
    <row r="13" spans="1:14" ht="27" customHeight="1">
      <c r="A13" s="264"/>
      <c r="B13" s="265"/>
      <c r="C13" s="265"/>
      <c r="D13" s="265"/>
      <c r="E13" s="265"/>
      <c r="F13" s="265"/>
      <c r="G13" s="265"/>
      <c r="H13" s="265"/>
      <c r="I13" s="265"/>
      <c r="J13" s="265"/>
      <c r="K13" s="265"/>
      <c r="L13" s="265"/>
      <c r="M13" s="265"/>
      <c r="N13" s="266"/>
    </row>
    <row r="14" spans="1:14" ht="27" customHeight="1">
      <c r="A14" s="259"/>
      <c r="B14" s="260"/>
      <c r="C14" s="260"/>
      <c r="D14" s="260"/>
      <c r="E14" s="260"/>
      <c r="F14" s="260"/>
      <c r="G14" s="260"/>
      <c r="H14" s="260"/>
      <c r="I14" s="260"/>
      <c r="J14" s="260"/>
      <c r="K14" s="260"/>
      <c r="L14" s="260"/>
      <c r="M14" s="260"/>
      <c r="N14" s="261"/>
    </row>
    <row r="15" spans="1:14" ht="27" customHeight="1">
      <c r="A15" s="259"/>
      <c r="B15" s="260"/>
      <c r="C15" s="260"/>
      <c r="D15" s="260"/>
      <c r="E15" s="260"/>
      <c r="F15" s="260"/>
      <c r="G15" s="260"/>
      <c r="H15" s="260"/>
      <c r="I15" s="260"/>
      <c r="J15" s="260"/>
      <c r="K15" s="260"/>
      <c r="L15" s="260"/>
      <c r="M15" s="260"/>
      <c r="N15" s="261"/>
    </row>
    <row r="16" spans="1:14" ht="27" customHeight="1">
      <c r="A16" s="259"/>
      <c r="B16" s="260"/>
      <c r="C16" s="260"/>
      <c r="D16" s="260"/>
      <c r="E16" s="260"/>
      <c r="F16" s="260"/>
      <c r="G16" s="260"/>
      <c r="H16" s="260"/>
      <c r="I16" s="260"/>
      <c r="J16" s="260"/>
      <c r="K16" s="260"/>
      <c r="L16" s="260"/>
      <c r="M16" s="260"/>
      <c r="N16" s="261"/>
    </row>
    <row r="17" spans="1:14" ht="27" customHeight="1">
      <c r="A17" s="259"/>
      <c r="B17" s="260"/>
      <c r="C17" s="260"/>
      <c r="D17" s="260"/>
      <c r="E17" s="260"/>
      <c r="F17" s="260"/>
      <c r="G17" s="260"/>
      <c r="H17" s="260"/>
      <c r="I17" s="260"/>
      <c r="J17" s="260"/>
      <c r="K17" s="260"/>
      <c r="L17" s="260"/>
      <c r="M17" s="260"/>
      <c r="N17" s="261"/>
    </row>
    <row r="18" spans="1:14" ht="27" customHeight="1">
      <c r="A18" s="259"/>
      <c r="B18" s="260"/>
      <c r="C18" s="260"/>
      <c r="D18" s="260"/>
      <c r="E18" s="260"/>
      <c r="F18" s="260"/>
      <c r="G18" s="260"/>
      <c r="H18" s="260"/>
      <c r="I18" s="260"/>
      <c r="J18" s="260"/>
      <c r="K18" s="260"/>
      <c r="L18" s="260"/>
      <c r="M18" s="260"/>
      <c r="N18" s="261"/>
    </row>
    <row r="19" spans="1:14" ht="27" customHeight="1">
      <c r="A19" s="259"/>
      <c r="B19" s="260"/>
      <c r="C19" s="260"/>
      <c r="D19" s="260"/>
      <c r="E19" s="260"/>
      <c r="F19" s="260"/>
      <c r="G19" s="260"/>
      <c r="H19" s="260"/>
      <c r="I19" s="260"/>
      <c r="J19" s="260"/>
      <c r="K19" s="260"/>
      <c r="L19" s="260"/>
      <c r="M19" s="260"/>
      <c r="N19" s="261"/>
    </row>
    <row r="20" spans="1:14" ht="27" customHeight="1">
      <c r="A20" s="259"/>
      <c r="B20" s="260"/>
      <c r="C20" s="260"/>
      <c r="D20" s="260"/>
      <c r="E20" s="260"/>
      <c r="F20" s="260"/>
      <c r="G20" s="260"/>
      <c r="H20" s="260"/>
      <c r="I20" s="260"/>
      <c r="J20" s="260"/>
      <c r="K20" s="260"/>
      <c r="L20" s="260"/>
      <c r="M20" s="260"/>
      <c r="N20" s="261"/>
    </row>
    <row r="21" spans="1:14" ht="27" customHeight="1">
      <c r="A21" s="259"/>
      <c r="B21" s="260"/>
      <c r="C21" s="260"/>
      <c r="D21" s="260"/>
      <c r="E21" s="260"/>
      <c r="F21" s="260"/>
      <c r="G21" s="260"/>
      <c r="H21" s="260"/>
      <c r="I21" s="260"/>
      <c r="J21" s="260"/>
      <c r="K21" s="260"/>
      <c r="L21" s="260"/>
      <c r="M21" s="260"/>
      <c r="N21" s="261"/>
    </row>
    <row r="22" spans="1:14" ht="27" customHeight="1">
      <c r="A22" s="259"/>
      <c r="B22" s="260"/>
      <c r="C22" s="260"/>
      <c r="D22" s="260"/>
      <c r="E22" s="260"/>
      <c r="F22" s="260"/>
      <c r="G22" s="260"/>
      <c r="H22" s="260"/>
      <c r="I22" s="260"/>
      <c r="J22" s="260"/>
      <c r="K22" s="260"/>
      <c r="L22" s="260"/>
      <c r="M22" s="260"/>
      <c r="N22" s="261"/>
    </row>
    <row r="23" spans="1:14" ht="27" customHeight="1">
      <c r="A23" s="259"/>
      <c r="B23" s="260"/>
      <c r="C23" s="260"/>
      <c r="D23" s="260"/>
      <c r="E23" s="260"/>
      <c r="F23" s="260"/>
      <c r="G23" s="260"/>
      <c r="H23" s="260"/>
      <c r="I23" s="260"/>
      <c r="J23" s="260"/>
      <c r="K23" s="260"/>
      <c r="L23" s="260"/>
      <c r="M23" s="260"/>
      <c r="N23" s="261"/>
    </row>
    <row r="24" spans="1:14" ht="27" customHeight="1">
      <c r="A24" s="259"/>
      <c r="B24" s="260"/>
      <c r="C24" s="260"/>
      <c r="D24" s="260"/>
      <c r="E24" s="260"/>
      <c r="F24" s="260"/>
      <c r="G24" s="260"/>
      <c r="H24" s="260"/>
      <c r="I24" s="260"/>
      <c r="J24" s="260"/>
      <c r="K24" s="260"/>
      <c r="L24" s="260"/>
      <c r="M24" s="260"/>
      <c r="N24" s="261"/>
    </row>
    <row r="25" spans="1:14" ht="27" customHeight="1">
      <c r="A25" s="259"/>
      <c r="B25" s="260"/>
      <c r="C25" s="260"/>
      <c r="D25" s="260"/>
      <c r="E25" s="260"/>
      <c r="F25" s="260"/>
      <c r="G25" s="260"/>
      <c r="H25" s="260"/>
      <c r="I25" s="260"/>
      <c r="J25" s="260"/>
      <c r="K25" s="260"/>
      <c r="L25" s="260"/>
      <c r="M25" s="260"/>
      <c r="N25" s="261"/>
    </row>
    <row r="26" spans="1:14" ht="27" customHeight="1">
      <c r="A26" s="259"/>
      <c r="B26" s="260"/>
      <c r="C26" s="260"/>
      <c r="D26" s="260"/>
      <c r="E26" s="260"/>
      <c r="F26" s="260"/>
      <c r="G26" s="260"/>
      <c r="H26" s="260"/>
      <c r="I26" s="260"/>
      <c r="J26" s="260"/>
      <c r="K26" s="260"/>
      <c r="L26" s="260"/>
      <c r="M26" s="260"/>
      <c r="N26" s="261"/>
    </row>
    <row r="27" spans="1:14" ht="27" customHeight="1">
      <c r="A27" s="259"/>
      <c r="B27" s="260"/>
      <c r="C27" s="260"/>
      <c r="D27" s="260"/>
      <c r="E27" s="260"/>
      <c r="F27" s="260"/>
      <c r="G27" s="260"/>
      <c r="H27" s="260"/>
      <c r="I27" s="260"/>
      <c r="J27" s="260"/>
      <c r="K27" s="260"/>
      <c r="L27" s="260"/>
      <c r="M27" s="260"/>
      <c r="N27" s="261"/>
    </row>
    <row r="28" spans="1:14" ht="27" customHeight="1">
      <c r="A28" s="259"/>
      <c r="B28" s="260"/>
      <c r="C28" s="260"/>
      <c r="D28" s="260"/>
      <c r="E28" s="260"/>
      <c r="F28" s="260"/>
      <c r="G28" s="260"/>
      <c r="H28" s="260"/>
      <c r="I28" s="260"/>
      <c r="J28" s="260"/>
      <c r="K28" s="260"/>
      <c r="L28" s="260"/>
      <c r="M28" s="260"/>
      <c r="N28" s="261"/>
    </row>
    <row r="29" spans="1:14" ht="27" customHeight="1">
      <c r="A29" s="259"/>
      <c r="B29" s="260"/>
      <c r="C29" s="260"/>
      <c r="D29" s="260"/>
      <c r="E29" s="260"/>
      <c r="F29" s="260"/>
      <c r="G29" s="260"/>
      <c r="H29" s="260"/>
      <c r="I29" s="260"/>
      <c r="J29" s="260"/>
      <c r="K29" s="260"/>
      <c r="L29" s="260"/>
      <c r="M29" s="260"/>
      <c r="N29" s="261"/>
    </row>
    <row r="30" spans="1:14" ht="27" customHeight="1">
      <c r="A30" s="259"/>
      <c r="B30" s="260"/>
      <c r="C30" s="260"/>
      <c r="D30" s="260"/>
      <c r="E30" s="260"/>
      <c r="F30" s="260"/>
      <c r="G30" s="260"/>
      <c r="H30" s="260"/>
      <c r="I30" s="260"/>
      <c r="J30" s="260"/>
      <c r="K30" s="260"/>
      <c r="L30" s="260"/>
      <c r="M30" s="260"/>
      <c r="N30" s="261"/>
    </row>
    <row r="31" spans="1:14" ht="27" customHeight="1">
      <c r="A31" s="259"/>
      <c r="B31" s="260"/>
      <c r="C31" s="260"/>
      <c r="D31" s="260"/>
      <c r="E31" s="260"/>
      <c r="F31" s="260"/>
      <c r="G31" s="260"/>
      <c r="H31" s="260"/>
      <c r="I31" s="260"/>
      <c r="J31" s="260"/>
      <c r="K31" s="260"/>
      <c r="L31" s="260"/>
      <c r="M31" s="260"/>
      <c r="N31" s="261"/>
    </row>
    <row r="32" spans="1:14" ht="27" customHeight="1">
      <c r="A32" s="259"/>
      <c r="B32" s="260"/>
      <c r="C32" s="260"/>
      <c r="D32" s="260"/>
      <c r="E32" s="260"/>
      <c r="F32" s="260"/>
      <c r="G32" s="260"/>
      <c r="H32" s="260"/>
      <c r="I32" s="260"/>
      <c r="J32" s="260"/>
      <c r="K32" s="260"/>
      <c r="L32" s="260"/>
      <c r="M32" s="260"/>
      <c r="N32" s="261"/>
    </row>
    <row r="33" spans="1:14" ht="27" customHeight="1">
      <c r="A33" s="259"/>
      <c r="B33" s="260"/>
      <c r="C33" s="260"/>
      <c r="D33" s="260"/>
      <c r="E33" s="260"/>
      <c r="F33" s="260"/>
      <c r="G33" s="260"/>
      <c r="H33" s="260"/>
      <c r="I33" s="260"/>
      <c r="J33" s="260"/>
      <c r="K33" s="260"/>
      <c r="L33" s="260"/>
      <c r="M33" s="260"/>
      <c r="N33" s="261"/>
    </row>
    <row r="34" spans="1:14" ht="27" customHeight="1">
      <c r="A34" s="259"/>
      <c r="B34" s="260"/>
      <c r="C34" s="260"/>
      <c r="D34" s="260"/>
      <c r="E34" s="260"/>
      <c r="F34" s="260"/>
      <c r="G34" s="260"/>
      <c r="H34" s="260"/>
      <c r="I34" s="260"/>
      <c r="J34" s="260"/>
      <c r="K34" s="260"/>
      <c r="L34" s="260"/>
      <c r="M34" s="260"/>
      <c r="N34" s="261"/>
    </row>
    <row r="35" spans="1:14" ht="27" customHeight="1" thickBot="1">
      <c r="A35" s="269"/>
      <c r="B35" s="267"/>
      <c r="C35" s="267"/>
      <c r="D35" s="267"/>
      <c r="E35" s="267"/>
      <c r="F35" s="267"/>
      <c r="G35" s="267"/>
      <c r="H35" s="267"/>
      <c r="I35" s="267"/>
      <c r="J35" s="267"/>
      <c r="K35" s="267"/>
      <c r="L35" s="267"/>
      <c r="M35" s="267"/>
      <c r="N35" s="268"/>
    </row>
    <row r="36" spans="1:14" ht="13.5" customHeight="1">
      <c r="A36" s="9"/>
      <c r="B36" s="9"/>
      <c r="C36" s="9"/>
      <c r="D36" s="9"/>
      <c r="E36" s="9"/>
      <c r="F36" s="9"/>
      <c r="G36" s="9"/>
      <c r="H36" s="9"/>
      <c r="I36" s="9"/>
      <c r="J36" s="9"/>
      <c r="K36" s="9"/>
      <c r="L36" s="9"/>
      <c r="M36" s="9"/>
      <c r="N36" s="9"/>
    </row>
    <row r="37" ht="13.5">
      <c r="N37" s="2" t="s">
        <v>29</v>
      </c>
    </row>
  </sheetData>
  <sheetProtection/>
  <mergeCells count="55">
    <mergeCell ref="A26:D26"/>
    <mergeCell ref="A24:D24"/>
    <mergeCell ref="A25:D25"/>
    <mergeCell ref="A12:N12"/>
    <mergeCell ref="A17:D17"/>
    <mergeCell ref="E13:N13"/>
    <mergeCell ref="E16:N16"/>
    <mergeCell ref="A23:D23"/>
    <mergeCell ref="E18:N18"/>
    <mergeCell ref="A19:D19"/>
    <mergeCell ref="A16:D16"/>
    <mergeCell ref="E19:N19"/>
    <mergeCell ref="A22:D22"/>
    <mergeCell ref="E22:N22"/>
    <mergeCell ref="E20:N20"/>
    <mergeCell ref="E21:N21"/>
    <mergeCell ref="E29:N29"/>
    <mergeCell ref="E24:N24"/>
    <mergeCell ref="E25:N25"/>
    <mergeCell ref="E35:N35"/>
    <mergeCell ref="E27:N27"/>
    <mergeCell ref="E31:N31"/>
    <mergeCell ref="E34:N34"/>
    <mergeCell ref="E33:N33"/>
    <mergeCell ref="E32:N32"/>
    <mergeCell ref="E30:N30"/>
    <mergeCell ref="A35:D35"/>
    <mergeCell ref="A27:D27"/>
    <mergeCell ref="A30:D30"/>
    <mergeCell ref="A31:D31"/>
    <mergeCell ref="A33:D33"/>
    <mergeCell ref="A34:D34"/>
    <mergeCell ref="A29:D29"/>
    <mergeCell ref="A32:D32"/>
    <mergeCell ref="A28:D28"/>
    <mergeCell ref="E28:N28"/>
    <mergeCell ref="A8:B8"/>
    <mergeCell ref="C8:E8"/>
    <mergeCell ref="A20:D20"/>
    <mergeCell ref="E26:N26"/>
    <mergeCell ref="E23:N23"/>
    <mergeCell ref="A18:D18"/>
    <mergeCell ref="A21:D21"/>
    <mergeCell ref="E17:N17"/>
    <mergeCell ref="A13:D13"/>
    <mergeCell ref="L2:N2"/>
    <mergeCell ref="A14:D14"/>
    <mergeCell ref="E14:N14"/>
    <mergeCell ref="A15:D15"/>
    <mergeCell ref="E15:N15"/>
    <mergeCell ref="B7:N7"/>
    <mergeCell ref="A4:N4"/>
    <mergeCell ref="A5:N5"/>
    <mergeCell ref="A10:D10"/>
    <mergeCell ref="E10:N1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32</v>
      </c>
    </row>
    <row r="2" spans="12:14" ht="18" customHeight="1">
      <c r="L2" s="249" t="str">
        <f>'入力シート'!E6</f>
        <v>平成○○年○○月○○日</v>
      </c>
      <c r="M2" s="249"/>
      <c r="N2" s="249"/>
    </row>
    <row r="3" ht="54" customHeight="1"/>
    <row r="4" spans="1:14" ht="18" customHeight="1">
      <c r="A4" s="252" t="s">
        <v>2</v>
      </c>
      <c r="B4" s="252"/>
      <c r="C4" s="252"/>
      <c r="D4" s="252"/>
      <c r="E4" s="252"/>
      <c r="F4" s="252"/>
      <c r="G4" s="252"/>
      <c r="H4" s="252"/>
      <c r="I4" s="252"/>
      <c r="J4" s="252"/>
      <c r="K4" s="252"/>
      <c r="L4" s="252"/>
      <c r="M4" s="252"/>
      <c r="N4" s="252"/>
    </row>
    <row r="5" spans="1:14" ht="18" customHeight="1">
      <c r="A5" s="252" t="s">
        <v>33</v>
      </c>
      <c r="B5" s="252"/>
      <c r="C5" s="252"/>
      <c r="D5" s="252"/>
      <c r="E5" s="252"/>
      <c r="F5" s="252"/>
      <c r="G5" s="252"/>
      <c r="H5" s="252"/>
      <c r="I5" s="252"/>
      <c r="J5" s="252"/>
      <c r="K5" s="252"/>
      <c r="L5" s="252"/>
      <c r="M5" s="252"/>
      <c r="N5" s="252"/>
    </row>
    <row r="7" spans="1:14" ht="27" customHeight="1">
      <c r="A7" s="10" t="s">
        <v>4</v>
      </c>
      <c r="B7" s="250" t="str">
        <f>'入力シート'!E19</f>
        <v>北部第二水再生センター第二受泥槽機械設備工事</v>
      </c>
      <c r="C7" s="250"/>
      <c r="D7" s="250"/>
      <c r="E7" s="250"/>
      <c r="F7" s="250"/>
      <c r="G7" s="250"/>
      <c r="H7" s="250"/>
      <c r="I7" s="250"/>
      <c r="J7" s="250"/>
      <c r="K7" s="250"/>
      <c r="L7" s="250"/>
      <c r="M7" s="250"/>
      <c r="N7" s="250"/>
    </row>
    <row r="8" spans="1:14" ht="27" customHeight="1">
      <c r="A8" s="241" t="s">
        <v>38</v>
      </c>
      <c r="B8" s="254"/>
      <c r="C8" s="253">
        <f>'入力シート'!E8</f>
        <v>12345</v>
      </c>
      <c r="D8" s="253"/>
      <c r="E8" s="253"/>
      <c r="F8" s="123"/>
      <c r="G8" s="123"/>
      <c r="H8" s="123"/>
      <c r="I8" s="123"/>
      <c r="J8" s="123"/>
      <c r="K8" s="123"/>
      <c r="L8" s="123"/>
      <c r="M8" s="123"/>
      <c r="N8" s="123"/>
    </row>
    <row r="9" ht="14.25" thickBot="1"/>
    <row r="10" spans="1:14" ht="54" customHeight="1" thickBot="1">
      <c r="A10" s="270" t="s">
        <v>71</v>
      </c>
      <c r="B10" s="271"/>
      <c r="C10" s="271"/>
      <c r="D10" s="271"/>
      <c r="E10" s="272" t="str">
        <f>IF('入力シート'!C34="適用",'入力シート'!E34,"今回工事ではこの項目を適用しません。")</f>
        <v>今回工事ではこの項目を適用しません。</v>
      </c>
      <c r="F10" s="273"/>
      <c r="G10" s="273"/>
      <c r="H10" s="273"/>
      <c r="I10" s="273"/>
      <c r="J10" s="273"/>
      <c r="K10" s="273"/>
      <c r="L10" s="273"/>
      <c r="M10" s="273"/>
      <c r="N10" s="274"/>
    </row>
    <row r="11" ht="14.25" thickBot="1"/>
    <row r="12" spans="1:14" ht="27" customHeight="1">
      <c r="A12" s="262" t="s">
        <v>74</v>
      </c>
      <c r="B12" s="234"/>
      <c r="C12" s="234"/>
      <c r="D12" s="234"/>
      <c r="E12" s="234"/>
      <c r="F12" s="234"/>
      <c r="G12" s="234"/>
      <c r="H12" s="234"/>
      <c r="I12" s="234"/>
      <c r="J12" s="234"/>
      <c r="K12" s="234"/>
      <c r="L12" s="234"/>
      <c r="M12" s="234"/>
      <c r="N12" s="263"/>
    </row>
    <row r="13" spans="1:14" ht="27" customHeight="1">
      <c r="A13" s="264"/>
      <c r="B13" s="265"/>
      <c r="C13" s="265"/>
      <c r="D13" s="265"/>
      <c r="E13" s="265"/>
      <c r="F13" s="265"/>
      <c r="G13" s="265"/>
      <c r="H13" s="265"/>
      <c r="I13" s="265"/>
      <c r="J13" s="265"/>
      <c r="K13" s="265"/>
      <c r="L13" s="265"/>
      <c r="M13" s="265"/>
      <c r="N13" s="266"/>
    </row>
    <row r="14" spans="1:14" ht="27" customHeight="1">
      <c r="A14" s="259"/>
      <c r="B14" s="260"/>
      <c r="C14" s="260"/>
      <c r="D14" s="260"/>
      <c r="E14" s="260"/>
      <c r="F14" s="260"/>
      <c r="G14" s="260"/>
      <c r="H14" s="260"/>
      <c r="I14" s="260"/>
      <c r="J14" s="260"/>
      <c r="K14" s="260"/>
      <c r="L14" s="260"/>
      <c r="M14" s="260"/>
      <c r="N14" s="261"/>
    </row>
    <row r="15" spans="1:14" ht="27" customHeight="1">
      <c r="A15" s="259"/>
      <c r="B15" s="260"/>
      <c r="C15" s="260"/>
      <c r="D15" s="260"/>
      <c r="E15" s="260"/>
      <c r="F15" s="260"/>
      <c r="G15" s="260"/>
      <c r="H15" s="260"/>
      <c r="I15" s="260"/>
      <c r="J15" s="260"/>
      <c r="K15" s="260"/>
      <c r="L15" s="260"/>
      <c r="M15" s="260"/>
      <c r="N15" s="261"/>
    </row>
    <row r="16" spans="1:14" ht="27" customHeight="1">
      <c r="A16" s="259"/>
      <c r="B16" s="260"/>
      <c r="C16" s="260"/>
      <c r="D16" s="260"/>
      <c r="E16" s="260"/>
      <c r="F16" s="260"/>
      <c r="G16" s="260"/>
      <c r="H16" s="260"/>
      <c r="I16" s="260"/>
      <c r="J16" s="260"/>
      <c r="K16" s="260"/>
      <c r="L16" s="260"/>
      <c r="M16" s="260"/>
      <c r="N16" s="261"/>
    </row>
    <row r="17" spans="1:14" ht="27" customHeight="1">
      <c r="A17" s="259"/>
      <c r="B17" s="260"/>
      <c r="C17" s="260"/>
      <c r="D17" s="260"/>
      <c r="E17" s="260"/>
      <c r="F17" s="260"/>
      <c r="G17" s="260"/>
      <c r="H17" s="260"/>
      <c r="I17" s="260"/>
      <c r="J17" s="260"/>
      <c r="K17" s="260"/>
      <c r="L17" s="260"/>
      <c r="M17" s="260"/>
      <c r="N17" s="261"/>
    </row>
    <row r="18" spans="1:14" ht="27" customHeight="1">
      <c r="A18" s="259"/>
      <c r="B18" s="260"/>
      <c r="C18" s="260"/>
      <c r="D18" s="260"/>
      <c r="E18" s="260"/>
      <c r="F18" s="260"/>
      <c r="G18" s="260"/>
      <c r="H18" s="260"/>
      <c r="I18" s="260"/>
      <c r="J18" s="260"/>
      <c r="K18" s="260"/>
      <c r="L18" s="260"/>
      <c r="M18" s="260"/>
      <c r="N18" s="261"/>
    </row>
    <row r="19" spans="1:14" ht="27" customHeight="1">
      <c r="A19" s="259"/>
      <c r="B19" s="260"/>
      <c r="C19" s="260"/>
      <c r="D19" s="260"/>
      <c r="E19" s="260"/>
      <c r="F19" s="260"/>
      <c r="G19" s="260"/>
      <c r="H19" s="260"/>
      <c r="I19" s="260"/>
      <c r="J19" s="260"/>
      <c r="K19" s="260"/>
      <c r="L19" s="260"/>
      <c r="M19" s="260"/>
      <c r="N19" s="261"/>
    </row>
    <row r="20" spans="1:14" ht="27" customHeight="1">
      <c r="A20" s="259"/>
      <c r="B20" s="260"/>
      <c r="C20" s="260"/>
      <c r="D20" s="260"/>
      <c r="E20" s="260"/>
      <c r="F20" s="260"/>
      <c r="G20" s="260"/>
      <c r="H20" s="260"/>
      <c r="I20" s="260"/>
      <c r="J20" s="260"/>
      <c r="K20" s="260"/>
      <c r="L20" s="260"/>
      <c r="M20" s="260"/>
      <c r="N20" s="261"/>
    </row>
    <row r="21" spans="1:14" ht="27" customHeight="1">
      <c r="A21" s="259"/>
      <c r="B21" s="260"/>
      <c r="C21" s="260"/>
      <c r="D21" s="260"/>
      <c r="E21" s="260"/>
      <c r="F21" s="260"/>
      <c r="G21" s="260"/>
      <c r="H21" s="260"/>
      <c r="I21" s="260"/>
      <c r="J21" s="260"/>
      <c r="K21" s="260"/>
      <c r="L21" s="260"/>
      <c r="M21" s="260"/>
      <c r="N21" s="261"/>
    </row>
    <row r="22" spans="1:14" ht="27" customHeight="1">
      <c r="A22" s="259"/>
      <c r="B22" s="260"/>
      <c r="C22" s="260"/>
      <c r="D22" s="260"/>
      <c r="E22" s="260"/>
      <c r="F22" s="260"/>
      <c r="G22" s="260"/>
      <c r="H22" s="260"/>
      <c r="I22" s="260"/>
      <c r="J22" s="260"/>
      <c r="K22" s="260"/>
      <c r="L22" s="260"/>
      <c r="M22" s="260"/>
      <c r="N22" s="261"/>
    </row>
    <row r="23" spans="1:14" ht="27" customHeight="1">
      <c r="A23" s="259"/>
      <c r="B23" s="260"/>
      <c r="C23" s="260"/>
      <c r="D23" s="260"/>
      <c r="E23" s="260"/>
      <c r="F23" s="260"/>
      <c r="G23" s="260"/>
      <c r="H23" s="260"/>
      <c r="I23" s="260"/>
      <c r="J23" s="260"/>
      <c r="K23" s="260"/>
      <c r="L23" s="260"/>
      <c r="M23" s="260"/>
      <c r="N23" s="261"/>
    </row>
    <row r="24" spans="1:14" ht="27" customHeight="1">
      <c r="A24" s="259"/>
      <c r="B24" s="260"/>
      <c r="C24" s="260"/>
      <c r="D24" s="260"/>
      <c r="E24" s="260"/>
      <c r="F24" s="260"/>
      <c r="G24" s="260"/>
      <c r="H24" s="260"/>
      <c r="I24" s="260"/>
      <c r="J24" s="260"/>
      <c r="K24" s="260"/>
      <c r="L24" s="260"/>
      <c r="M24" s="260"/>
      <c r="N24" s="261"/>
    </row>
    <row r="25" spans="1:14" ht="27" customHeight="1">
      <c r="A25" s="259"/>
      <c r="B25" s="260"/>
      <c r="C25" s="260"/>
      <c r="D25" s="260"/>
      <c r="E25" s="260"/>
      <c r="F25" s="260"/>
      <c r="G25" s="260"/>
      <c r="H25" s="260"/>
      <c r="I25" s="260"/>
      <c r="J25" s="260"/>
      <c r="K25" s="260"/>
      <c r="L25" s="260"/>
      <c r="M25" s="260"/>
      <c r="N25" s="261"/>
    </row>
    <row r="26" spans="1:14" ht="27" customHeight="1">
      <c r="A26" s="259"/>
      <c r="B26" s="260"/>
      <c r="C26" s="260"/>
      <c r="D26" s="260"/>
      <c r="E26" s="260"/>
      <c r="F26" s="260"/>
      <c r="G26" s="260"/>
      <c r="H26" s="260"/>
      <c r="I26" s="260"/>
      <c r="J26" s="260"/>
      <c r="K26" s="260"/>
      <c r="L26" s="260"/>
      <c r="M26" s="260"/>
      <c r="N26" s="261"/>
    </row>
    <row r="27" spans="1:14" ht="27" customHeight="1">
      <c r="A27" s="259"/>
      <c r="B27" s="260"/>
      <c r="C27" s="260"/>
      <c r="D27" s="260"/>
      <c r="E27" s="260"/>
      <c r="F27" s="260"/>
      <c r="G27" s="260"/>
      <c r="H27" s="260"/>
      <c r="I27" s="260"/>
      <c r="J27" s="260"/>
      <c r="K27" s="260"/>
      <c r="L27" s="260"/>
      <c r="M27" s="260"/>
      <c r="N27" s="261"/>
    </row>
    <row r="28" spans="1:14" ht="27" customHeight="1">
      <c r="A28" s="259"/>
      <c r="B28" s="260"/>
      <c r="C28" s="260"/>
      <c r="D28" s="260"/>
      <c r="E28" s="260"/>
      <c r="F28" s="260"/>
      <c r="G28" s="260"/>
      <c r="H28" s="260"/>
      <c r="I28" s="260"/>
      <c r="J28" s="260"/>
      <c r="K28" s="260"/>
      <c r="L28" s="260"/>
      <c r="M28" s="260"/>
      <c r="N28" s="261"/>
    </row>
    <row r="29" spans="1:14" ht="27" customHeight="1">
      <c r="A29" s="259"/>
      <c r="B29" s="260"/>
      <c r="C29" s="260"/>
      <c r="D29" s="260"/>
      <c r="E29" s="260"/>
      <c r="F29" s="260"/>
      <c r="G29" s="260"/>
      <c r="H29" s="260"/>
      <c r="I29" s="260"/>
      <c r="J29" s="260"/>
      <c r="K29" s="260"/>
      <c r="L29" s="260"/>
      <c r="M29" s="260"/>
      <c r="N29" s="261"/>
    </row>
    <row r="30" spans="1:14" ht="27" customHeight="1">
      <c r="A30" s="259"/>
      <c r="B30" s="260"/>
      <c r="C30" s="260"/>
      <c r="D30" s="260"/>
      <c r="E30" s="260"/>
      <c r="F30" s="260"/>
      <c r="G30" s="260"/>
      <c r="H30" s="260"/>
      <c r="I30" s="260"/>
      <c r="J30" s="260"/>
      <c r="K30" s="260"/>
      <c r="L30" s="260"/>
      <c r="M30" s="260"/>
      <c r="N30" s="261"/>
    </row>
    <row r="31" spans="1:14" ht="27" customHeight="1">
      <c r="A31" s="259"/>
      <c r="B31" s="260"/>
      <c r="C31" s="260"/>
      <c r="D31" s="260"/>
      <c r="E31" s="260"/>
      <c r="F31" s="260"/>
      <c r="G31" s="260"/>
      <c r="H31" s="260"/>
      <c r="I31" s="260"/>
      <c r="J31" s="260"/>
      <c r="K31" s="260"/>
      <c r="L31" s="260"/>
      <c r="M31" s="260"/>
      <c r="N31" s="261"/>
    </row>
    <row r="32" spans="1:14" ht="27" customHeight="1">
      <c r="A32" s="259"/>
      <c r="B32" s="260"/>
      <c r="C32" s="260"/>
      <c r="D32" s="260"/>
      <c r="E32" s="260"/>
      <c r="F32" s="260"/>
      <c r="G32" s="260"/>
      <c r="H32" s="260"/>
      <c r="I32" s="260"/>
      <c r="J32" s="260"/>
      <c r="K32" s="260"/>
      <c r="L32" s="260"/>
      <c r="M32" s="260"/>
      <c r="N32" s="261"/>
    </row>
    <row r="33" spans="1:14" ht="27" customHeight="1">
      <c r="A33" s="259"/>
      <c r="B33" s="260"/>
      <c r="C33" s="260"/>
      <c r="D33" s="260"/>
      <c r="E33" s="260"/>
      <c r="F33" s="260"/>
      <c r="G33" s="260"/>
      <c r="H33" s="260"/>
      <c r="I33" s="260"/>
      <c r="J33" s="260"/>
      <c r="K33" s="260"/>
      <c r="L33" s="260"/>
      <c r="M33" s="260"/>
      <c r="N33" s="261"/>
    </row>
    <row r="34" spans="1:14" ht="27" customHeight="1">
      <c r="A34" s="259"/>
      <c r="B34" s="260"/>
      <c r="C34" s="260"/>
      <c r="D34" s="260"/>
      <c r="E34" s="260"/>
      <c r="F34" s="260"/>
      <c r="G34" s="260"/>
      <c r="H34" s="260"/>
      <c r="I34" s="260"/>
      <c r="J34" s="260"/>
      <c r="K34" s="260"/>
      <c r="L34" s="260"/>
      <c r="M34" s="260"/>
      <c r="N34" s="261"/>
    </row>
    <row r="35" spans="1:14" ht="27" customHeight="1" thickBot="1">
      <c r="A35" s="269"/>
      <c r="B35" s="267"/>
      <c r="C35" s="267"/>
      <c r="D35" s="267"/>
      <c r="E35" s="267"/>
      <c r="F35" s="267"/>
      <c r="G35" s="267"/>
      <c r="H35" s="267"/>
      <c r="I35" s="267"/>
      <c r="J35" s="267"/>
      <c r="K35" s="267"/>
      <c r="L35" s="267"/>
      <c r="M35" s="267"/>
      <c r="N35" s="268"/>
    </row>
    <row r="36" spans="1:14" ht="13.5" customHeight="1">
      <c r="A36" s="9"/>
      <c r="B36" s="9"/>
      <c r="C36" s="9"/>
      <c r="D36" s="9"/>
      <c r="E36" s="9"/>
      <c r="F36" s="9"/>
      <c r="G36" s="9"/>
      <c r="H36" s="9"/>
      <c r="I36" s="9"/>
      <c r="J36" s="9"/>
      <c r="K36" s="9"/>
      <c r="L36" s="9"/>
      <c r="M36" s="9"/>
      <c r="N36" s="9"/>
    </row>
    <row r="37" ht="13.5">
      <c r="N37" s="2" t="s">
        <v>29</v>
      </c>
    </row>
  </sheetData>
  <sheetProtection/>
  <mergeCells count="55">
    <mergeCell ref="E19:N19"/>
    <mergeCell ref="A25:D25"/>
    <mergeCell ref="E18:N18"/>
    <mergeCell ref="A4:N4"/>
    <mergeCell ref="A5:N5"/>
    <mergeCell ref="A13:D13"/>
    <mergeCell ref="A18:D18"/>
    <mergeCell ref="A12:N12"/>
    <mergeCell ref="B7:N7"/>
    <mergeCell ref="A15:D15"/>
    <mergeCell ref="E35:N35"/>
    <mergeCell ref="E23:N23"/>
    <mergeCell ref="A23:D23"/>
    <mergeCell ref="E21:N21"/>
    <mergeCell ref="L2:N2"/>
    <mergeCell ref="A16:D16"/>
    <mergeCell ref="E16:N16"/>
    <mergeCell ref="A17:D17"/>
    <mergeCell ref="E17:N17"/>
    <mergeCell ref="A8:B8"/>
    <mergeCell ref="C8:E8"/>
    <mergeCell ref="A14:D14"/>
    <mergeCell ref="E13:N13"/>
    <mergeCell ref="E20:N20"/>
    <mergeCell ref="A21:D21"/>
    <mergeCell ref="A22:D22"/>
    <mergeCell ref="A10:D10"/>
    <mergeCell ref="E10:N10"/>
    <mergeCell ref="A20:D20"/>
    <mergeCell ref="E15:N15"/>
    <mergeCell ref="E24:N24"/>
    <mergeCell ref="E22:N22"/>
    <mergeCell ref="A24:D24"/>
    <mergeCell ref="E30:N30"/>
    <mergeCell ref="E31:N31"/>
    <mergeCell ref="E29:N29"/>
    <mergeCell ref="E28:N28"/>
    <mergeCell ref="A26:D26"/>
    <mergeCell ref="E14:N14"/>
    <mergeCell ref="A19:D19"/>
    <mergeCell ref="E34:N34"/>
    <mergeCell ref="E33:N33"/>
    <mergeCell ref="A32:D32"/>
    <mergeCell ref="E32:N32"/>
    <mergeCell ref="E26:N26"/>
    <mergeCell ref="E27:N27"/>
    <mergeCell ref="A27:D27"/>
    <mergeCell ref="E25:N25"/>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cp:lastModifiedBy>
  <cp:lastPrinted>2013-09-25T02:02:30Z</cp:lastPrinted>
  <dcterms:created xsi:type="dcterms:W3CDTF">2008-03-03T07:57:31Z</dcterms:created>
  <dcterms:modified xsi:type="dcterms:W3CDTF">2013-09-25T02:03:32Z</dcterms:modified>
  <cp:category/>
  <cp:version/>
  <cp:contentType/>
  <cp:contentStatus/>
</cp:coreProperties>
</file>