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1640" tabRatio="883" activeTab="1"/>
  </bookViews>
  <sheets>
    <sheet name="入力シート" sheetId="1" r:id="rId1"/>
    <sheet name="実施要領書(表紙)" sheetId="2" r:id="rId2"/>
    <sheet name="実施要領書(標準型）" sheetId="3" r:id="rId3"/>
    <sheet name="実施要領書（標準型）別表" sheetId="4" r:id="rId4"/>
    <sheet name="第１号様式" sheetId="5" r:id="rId5"/>
    <sheet name="第２号様式" sheetId="6" r:id="rId6"/>
    <sheet name="第６号様式" sheetId="7" r:id="rId7"/>
    <sheet name="第10号様式" sheetId="8" r:id="rId8"/>
  </sheets>
  <definedNames>
    <definedName name="_xlnm.Print_Titles" localSheetId="3">'実施要領書（標準型）別表'!$3:$3</definedName>
    <definedName name="_xlnm.Print_Titles" localSheetId="4">'第１号様式'!$27:$27</definedName>
  </definedNames>
  <calcPr fullCalcOnLoad="1"/>
</workbook>
</file>

<file path=xl/sharedStrings.xml><?xml version="1.0" encoding="utf-8"?>
<sst xmlns="http://schemas.openxmlformats.org/spreadsheetml/2006/main" count="433" uniqueCount="260">
  <si>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</si>
  <si>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</si>
  <si>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</si>
  <si>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</si>
  <si>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</si>
  <si>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</si>
  <si>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</si>
  <si>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</si>
  <si>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</si>
  <si>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</si>
  <si>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</si>
  <si>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</si>
  <si>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</si>
  <si>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</si>
  <si>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</si>
  <si>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</si>
  <si>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</si>
  <si>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</si>
  <si>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</si>
  <si>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</si>
  <si>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</si>
  <si>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</si>
  <si>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</si>
  <si>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第２号様式</t>
  </si>
  <si>
    <t>第３号様式</t>
  </si>
  <si>
    <t>（用紙A4）</t>
  </si>
  <si>
    <t>第４号様式</t>
  </si>
  <si>
    <t>第５号様式</t>
  </si>
  <si>
    <t>第６号様式</t>
  </si>
  <si>
    <t>第７号様式</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</si>
  <si>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</si>
  <si>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</si>
  <si>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</si>
  <si>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</si>
  <si>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</si>
  <si>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</si>
  <si>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</si>
  <si>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</si>
  <si>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</si>
  <si>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</si>
  <si>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</si>
  <si>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</si>
  <si>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</si>
  <si>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</si>
  <si>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</si>
  <si>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</si>
  <si>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</si>
  <si>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</si>
  <si>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</si>
  <si>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</si>
  <si>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</si>
  <si>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</si>
  <si>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</si>
  <si>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</si>
  <si>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</si>
  <si>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</si>
  <si>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</si>
  <si>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</si>
  <si>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</si>
  <si>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</si>
  <si>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</si>
  <si>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</si>
  <si>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横浜市優良工事請負業者表彰の実績</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</si>
  <si>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</si>
  <si>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</si>
  <si>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</si>
  <si>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</si>
  <si>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</si>
  <si>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</si>
  <si>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</si>
  <si>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</si>
  <si>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</si>
  <si>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</si>
  <si>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</si>
  <si>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</si>
  <si>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</si>
  <si>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</si>
  <si>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</si>
  <si>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</si>
  <si>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</si>
  <si>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</si>
  <si>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</si>
  <si>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</si>
  <si>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</si>
  <si>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</si>
  <si>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</si>
  <si>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</si>
  <si>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</si>
  <si>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</si>
  <si>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</si>
  <si>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</si>
  <si>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</si>
  <si>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</si>
  <si>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</si>
  <si>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</si>
  <si>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</si>
  <si>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</si>
  <si>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</si>
  <si>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</si>
  <si>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</si>
  <si>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</si>
  <si>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</si>
  <si>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</si>
  <si>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</si>
  <si>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</si>
  <si>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</si>
  <si>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</si>
  <si>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</si>
  <si>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</si>
  <si>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</si>
  <si>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</si>
  <si>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</si>
  <si>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</si>
  <si>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</si>
  <si>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</si>
  <si>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</si>
  <si>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</si>
  <si>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</si>
  <si>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</si>
  <si>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</si>
  <si>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</si>
  <si>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</si>
  <si>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</si>
  <si>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</si>
  <si>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</si>
  <si>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</si>
  <si>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</si>
  <si>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</si>
  <si>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</si>
  <si>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</si>
  <si>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</si>
  <si>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</si>
  <si>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</si>
  <si>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</si>
  <si>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</si>
  <si>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</si>
  <si>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</si>
  <si>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</si>
  <si>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</si>
  <si>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</si>
  <si>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</si>
  <si>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</si>
  <si>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</si>
  <si>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</si>
  <si>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</si>
  <si>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</si>
  <si>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</si>
  <si>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</si>
  <si>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</si>
  <si>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</si>
  <si>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</si>
  <si>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</si>
  <si>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</si>
  <si>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※４　技術修得型共同企業体での参加の場合は、代表構成員に限り評価対象とします。</t>
  </si>
  <si>
    <t>総合評価落札方式実施要領書</t>
  </si>
  <si>
    <t>横浜市</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</si>
  <si>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</si>
  <si>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</si>
  <si>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</si>
  <si>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</si>
  <si>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</si>
  <si>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</si>
  <si>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</si>
  <si>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第10号様式</t>
  </si>
  <si>
    <t>技術提案</t>
  </si>
  <si>
    <t>技術提案を行います。なお、その内容が不適切と判断された場合には標準設計で施工します。</t>
  </si>
  <si>
    <t>標準設計で施工します。</t>
  </si>
  <si>
    <t>あり</t>
  </si>
  <si>
    <t>なし</t>
  </si>
  <si>
    <t>技術資料提出書（標準型）</t>
  </si>
  <si>
    <t>（標準型）</t>
  </si>
  <si>
    <t>にします。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</si>
  <si>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</si>
  <si>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</si>
  <si>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</si>
  <si>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</si>
  <si>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</si>
  <si>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</si>
  <si>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</si>
  <si>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明朝"/>
        <family val="1"/>
      </rPr>
      <t>（横浜市工事請負に関する競争入札取扱要綱別表１より）＊１</t>
    </r>
  </si>
  <si>
    <t>横浜市優良工事請負業者表彰の
同一部門</t>
  </si>
  <si>
    <t>総合評価落札方式実施要領書(標準型)</t>
  </si>
  <si>
    <t>10号</t>
  </si>
  <si>
    <t>(注)あり、なしのどちらかを○で囲んで下さい。　なしを選んだ場合、内容の記載がなくても「実施要領書７欠格要因(1)」を適用しません。</t>
  </si>
  <si>
    <t>※共同企業体名（ＪＶコード）</t>
  </si>
  <si>
    <t>（共同企業体の場合は共同企業体のＪＶコード）</t>
  </si>
  <si>
    <t>不適用</t>
  </si>
  <si>
    <t>欠格</t>
  </si>
  <si>
    <t>不適切である。</t>
  </si>
  <si>
    <r>
      <t>西暦で記入して下さい。(例　201</t>
    </r>
    <r>
      <rPr>
        <sz val="11"/>
        <rFont val="ＭＳ Ｐゴシック"/>
        <family val="3"/>
      </rPr>
      <t>2</t>
    </r>
    <r>
      <rPr>
        <sz val="11"/>
        <rFont val="ＭＳ Ｐゴシック"/>
        <family val="3"/>
      </rPr>
      <t>/</t>
    </r>
    <r>
      <rPr>
        <sz val="11"/>
        <rFont val="ＭＳ Ｐゴシック"/>
        <family val="3"/>
      </rPr>
      <t>10</t>
    </r>
    <r>
      <rPr>
        <sz val="11"/>
        <rFont val="ＭＳ Ｐゴシック"/>
        <family val="3"/>
      </rPr>
      <t>/</t>
    </r>
    <r>
      <rPr>
        <sz val="11"/>
        <rFont val="ＭＳ Ｐゴシック"/>
        <family val="3"/>
      </rPr>
      <t>1</t>
    </r>
    <r>
      <rPr>
        <sz val="11"/>
        <rFont val="ＭＳ Ｐゴシック"/>
        <family val="3"/>
      </rPr>
      <t>)</t>
    </r>
  </si>
  <si>
    <t>＊１　過去3年度の工事の工種は、横浜市ホームページ（ヨコハマ・入札のとびら＞入札・契約情報＞入札・契約結果検索（工事））の検索結果画面で確認できます。</t>
  </si>
  <si>
    <t>0～12</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</si>
  <si>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</si>
  <si>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</si>
  <si>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</si>
  <si>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標準設計での施工を選択</t>
  </si>
  <si>
    <t>今回工事ではこの項目を適用しません。</t>
  </si>
  <si>
    <t>不要</t>
  </si>
  <si>
    <t/>
  </si>
  <si>
    <t>過去15年間の同種工事の施工実績（※1）</t>
  </si>
  <si>
    <t>施工実績を証明する書類</t>
  </si>
  <si>
    <t>(1)公共工事でコリンズ登録のある場合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t>
  </si>
  <si>
    <t>実績なし</t>
  </si>
  <si>
    <t>工事担当課名等</t>
  </si>
  <si>
    <t>課名を記入してください</t>
  </si>
  <si>
    <t>住所を記入してください</t>
  </si>
  <si>
    <t>電話番号を記入してください</t>
  </si>
  <si>
    <t>FAX番号を記入してください</t>
  </si>
  <si>
    <t>◎工事担当課</t>
  </si>
  <si>
    <t>◎技術資料を作成するにあたり質問がある場合は、質問書を</t>
  </si>
  <si>
    <t>　までに書面により工事担当課に提出してください（本実施要領書　３（注１）を参照）。</t>
  </si>
  <si>
    <t>港北水再生センター発電設備工事</t>
  </si>
  <si>
    <t>発電機効率を勘案した発電設備の燃料消費率の低減に関する提案とそれに対する技術所見</t>
  </si>
  <si>
    <t>総合的なコストに関する提案</t>
  </si>
  <si>
    <t>工事計画全体の具体的な管理計画</t>
  </si>
  <si>
    <t>電気</t>
  </si>
  <si>
    <t>各社の有効な提案のうち、最小の燃料消費率である。</t>
  </si>
  <si>
    <t>燃料消費率が証明できる書類を添付すること（写し可）</t>
  </si>
  <si>
    <t>今回工事ではこの項目を適用しません。</t>
  </si>
  <si>
    <t>総合的なコストに関する提案</t>
  </si>
  <si>
    <t>（　総合的なコストに関する提案　）</t>
  </si>
  <si>
    <t>燃料消費率を</t>
  </si>
  <si>
    <t>ｋg/kW・h</t>
  </si>
  <si>
    <t>上記燃料消費率を達成するための技術的所見</t>
  </si>
  <si>
    <t>（工程管理に係る技術的所見）</t>
  </si>
  <si>
    <t>工程表</t>
  </si>
  <si>
    <t>工種</t>
  </si>
  <si>
    <t>平成　　年　　月</t>
  </si>
  <si>
    <t>10　　20</t>
  </si>
  <si>
    <t>（用紙A4、２枚あるいはA3、１枚まで）</t>
  </si>
  <si>
    <t>小数点第3位までとし、小数点第4位以下を切り上げてください。</t>
  </si>
  <si>
    <t>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t>
  </si>
  <si>
    <t>平成10年4月1日以降に完成した本市発注の同種工事の元請としての施工実績がある。</t>
  </si>
  <si>
    <t>平成10年4月1日以降に完成した本市発注以外の同種工事の元請としての施工実績がある。</t>
  </si>
  <si>
    <t>不要</t>
  </si>
  <si>
    <t>横浜市災害協力業者名簿登載の有無</t>
  </si>
  <si>
    <t>平成24年度横浜市災害協力業者名簿の登載の有無を記入してください。</t>
  </si>
  <si>
    <t>平成24年度横浜市災害協力業者名簿に登載がある。</t>
  </si>
  <si>
    <t>平成24年度横浜市災害協力業者名簿に登載がない。</t>
  </si>
  <si>
    <t>現場作業全般における安全計画</t>
  </si>
  <si>
    <t>提案された燃料消費率が、0.55kg/kW・hと最小燃料消費率の中間値の場合に按分して配点する。
（0.55-【提案された燃料消費率】）*12/（0.55-【提案された最小燃料消費率】）　
提案する燃料消費率は、小数点第３位までとしてください。（小数点第４位を切上げ）</t>
  </si>
  <si>
    <t>（安全管理に留意すべき事項）</t>
  </si>
  <si>
    <t>安全管理に留意すべき事項</t>
  </si>
  <si>
    <t>環境創造局下水道施設部下水道設備課</t>
  </si>
  <si>
    <t>663-4313</t>
  </si>
  <si>
    <t>横浜市中区港町１丁目1番地</t>
  </si>
  <si>
    <t>671-2851</t>
  </si>
  <si>
    <t>６  技術資料の記入方法と評価基準
    技術資料の記入方法と評価基準は別表のとおりです。</t>
  </si>
  <si>
    <t>７　欠格要件
    提出された技術資料のうち、技術提案または簡易な施工計画に、以下の項目に一つでも該当する場合は、
　不適切な内容とみなし欠格とします。この場合、技術評価点を計算せず、落札者としません。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</si>
  <si>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</si>
  <si>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</si>
  <si>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</si>
  <si>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</si>
  <si>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</si>
  <si>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技術資料作成の留意点」をご参照下さい。</t>
  </si>
  <si>
    <t>下水道施設におけるガスタービンエンジンを原動機とする3250kVA以上の発電設備工事</t>
  </si>
  <si>
    <t>別表</t>
  </si>
  <si>
    <r>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(3) 上記Ｃ２を算出する際、総合的なコストに関する提案における最小燃料消費率の値は入札時の値としま
　　す。</t>
    </r>
    <r>
      <rPr>
        <sz val="11"/>
        <color indexed="10"/>
        <rFont val="ＭＳ 明朝"/>
        <family val="1"/>
      </rPr>
      <t xml:space="preserve">
 　</t>
    </r>
    <r>
      <rPr>
        <sz val="11"/>
        <rFont val="ＭＳ 明朝"/>
        <family val="1"/>
      </rPr>
      <t>※　なお、この項目の取扱につきましては、実施要綱第18条の規定に基づきますので、ご留意ください。</t>
    </r>
  </si>
  <si>
    <r>
      <t>発電設備全負荷時（3250kVA×0.8＝2600ｋW）の燃料消費率0.55kg/kW・h（原動機燃料消費率0.52kg/kW・h以下及び発電機効率94.0％以上に対する、0.52÷0.94＝0.55kg/kW・ｈ）の低減に対して評価します。燃料消費率が低減可能であることを示す技術的所見を記入してください。設定条件は、灯油比重0.78kg/ℓとします。
指定の様式(A4片面)1枚とします。
提案された燃料消費率の達成確認は、製品検査の発電機と原動機組合せ試験時に行います。</t>
    </r>
    <r>
      <rPr>
        <sz val="9"/>
        <color indexed="10"/>
        <rFont val="ＭＳ 明朝"/>
        <family val="1"/>
      </rPr>
      <t xml:space="preserve">
</t>
    </r>
  </si>
  <si>
    <t>(平成25年９月）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</si>
</sst>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0_);[Red]\(0\)"/>
    <numFmt numFmtId="193" formatCode="0.0_ "/>
    <numFmt numFmtId="194" formatCode="\(0\)"/>
    <numFmt numFmtId="195" formatCode="#,##0_ ;[Red]\-#,##0\ "/>
  </numFmts>
  <fonts count="6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ゴシック"/>
      <family val="3"/>
    </font>
    <font>
      <sz val="24"/>
      <name val="ＭＳ Ｐゴシック"/>
      <family val="3"/>
    </font>
    <font>
      <sz val="16"/>
      <name val="ＭＳ Ｐゴシック"/>
      <family val="3"/>
    </font>
    <font>
      <sz val="10"/>
      <name val="ＭＳ Ｐ明朝"/>
      <family val="1"/>
    </font>
    <font>
      <b/>
      <sz val="11"/>
      <name val="ＭＳ Ｐゴシック"/>
      <family val="3"/>
    </font>
    <font>
      <sz val="11"/>
      <name val="ＭＳ 明朝"/>
      <family val="1"/>
    </font>
    <font>
      <b/>
      <sz val="9"/>
      <name val="ＭＳ 明朝"/>
      <family val="1"/>
    </font>
    <font>
      <b/>
      <sz val="9"/>
      <name val="ＭＳ ゴシック"/>
      <family val="3"/>
    </font>
    <font>
      <sz val="12"/>
      <name val="ＭＳ Ｐゴシック"/>
      <family val="3"/>
    </font>
    <font>
      <sz val="9"/>
      <color indexed="10"/>
      <name val="ＭＳ 明朝"/>
      <family val="1"/>
    </font>
    <font>
      <sz val="11"/>
      <color indexed="10"/>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color indexed="63"/>
      </left>
      <right style="medium"/>
      <top>
        <color indexed="63"/>
      </top>
      <bottom>
        <color indexed="63"/>
      </bottom>
    </border>
    <border>
      <left>
        <color indexed="63"/>
      </left>
      <right style="medium"/>
      <top>
        <color indexed="63"/>
      </top>
      <bottom style="thin"/>
    </border>
    <border>
      <left style="thick">
        <color indexed="10"/>
      </left>
      <right style="thick">
        <color indexed="10"/>
      </right>
      <top style="thin">
        <color indexed="8"/>
      </top>
      <bottom style="thick">
        <color indexed="10"/>
      </bottom>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indexed="8"/>
      </bottom>
    </border>
    <border>
      <left style="thick">
        <color indexed="10"/>
      </left>
      <right style="thick">
        <color indexed="10"/>
      </right>
      <top style="hair">
        <color theme="1"/>
      </top>
      <bottom style="hair">
        <color theme="1"/>
      </bottom>
    </border>
    <border>
      <left style="thick">
        <color indexed="10"/>
      </left>
      <right style="thin">
        <color indexed="8"/>
      </right>
      <top style="hair">
        <color indexed="8"/>
      </top>
      <bottom style="hair">
        <color indexed="8"/>
      </bottom>
    </border>
    <border>
      <left style="thick">
        <color indexed="10"/>
      </left>
      <right style="thick">
        <color indexed="10"/>
      </right>
      <top style="hair">
        <color theme="1"/>
      </top>
      <bottom>
        <color indexed="63"/>
      </bottom>
    </border>
    <border>
      <left style="thick">
        <color indexed="10"/>
      </left>
      <right style="thin">
        <color indexed="8"/>
      </right>
      <top style="hair">
        <color indexed="8"/>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indexed="8"/>
      </top>
      <bottom style="thin">
        <color indexed="8"/>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style="medium"/>
      <bottom>
        <color indexed="63"/>
      </bottom>
    </border>
    <border>
      <left style="thin"/>
      <right style="thin"/>
      <top>
        <color indexed="63"/>
      </top>
      <bottom style="thin"/>
    </border>
    <border>
      <left style="thick">
        <color indexed="10"/>
      </left>
      <right style="thick">
        <color indexed="10"/>
      </right>
      <top style="thick">
        <color indexed="10"/>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medium"/>
      <right/>
      <top style="thin"/>
      <bottom style="medium"/>
    </border>
    <border>
      <left/>
      <right/>
      <top style="thin"/>
      <bottom style="medium"/>
    </border>
    <border>
      <left/>
      <right style="medium"/>
      <top style="thin"/>
      <bottom style="medium"/>
    </border>
    <border>
      <left style="medium"/>
      <right/>
      <top style="thin"/>
      <bottom style="thin"/>
    </border>
    <border>
      <left style="medium"/>
      <right style="thin"/>
      <top style="thin"/>
      <bottom style="thin"/>
    </border>
    <border>
      <left/>
      <right style="medium"/>
      <top style="thin"/>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4" fillId="0" borderId="0" applyNumberFormat="0" applyFill="0" applyBorder="0" applyAlignment="0" applyProtection="0"/>
    <xf numFmtId="0" fontId="61" fillId="32" borderId="0" applyNumberFormat="0" applyBorder="0" applyAlignment="0" applyProtection="0"/>
  </cellStyleXfs>
  <cellXfs count="31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0" fillId="0" borderId="0" xfId="0" applyFont="1" applyFill="1" applyAlignment="1">
      <alignment vertical="center"/>
    </xf>
    <xf numFmtId="0" fontId="9" fillId="0" borderId="11" xfId="0" applyFont="1" applyFill="1" applyBorder="1" applyAlignment="1">
      <alignment horizontal="center" vertical="center" wrapText="1"/>
    </xf>
    <xf numFmtId="0" fontId="10" fillId="0" borderId="11"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justify" vertical="top"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vertical="center" wrapText="1"/>
      <protection/>
    </xf>
    <xf numFmtId="0" fontId="4" fillId="0" borderId="11" xfId="0" applyFont="1" applyBorder="1" applyAlignment="1" applyProtection="1">
      <alignment horizontal="left" vertical="center"/>
      <protection/>
    </xf>
    <xf numFmtId="0" fontId="4" fillId="0" borderId="11" xfId="0" applyFont="1" applyFill="1" applyBorder="1" applyAlignment="1" applyProtection="1">
      <alignment vertical="center"/>
      <protection/>
    </xf>
    <xf numFmtId="38" fontId="4" fillId="0" borderId="11"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0" xfId="0" applyFont="1" applyBorder="1" applyAlignment="1" applyProtection="1">
      <alignment shrinkToFit="1"/>
      <protection/>
    </xf>
    <xf numFmtId="0" fontId="4" fillId="0" borderId="13" xfId="0" applyFont="1" applyBorder="1" applyAlignment="1" applyProtection="1">
      <alignment shrinkToFit="1"/>
      <protection/>
    </xf>
    <xf numFmtId="0" fontId="4" fillId="0" borderId="0" xfId="0" applyFont="1" applyBorder="1" applyAlignment="1" applyProtection="1">
      <alignment/>
      <protection/>
    </xf>
    <xf numFmtId="176" fontId="0" fillId="0" borderId="14" xfId="0" applyNumberForma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80" fontId="0" fillId="0" borderId="15" xfId="0" applyNumberForma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1"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20" xfId="0" applyFill="1" applyBorder="1" applyAlignment="1" applyProtection="1">
      <alignment vertical="center"/>
      <protection/>
    </xf>
    <xf numFmtId="0" fontId="2" fillId="0" borderId="18" xfId="0" applyFont="1" applyBorder="1" applyAlignment="1" applyProtection="1">
      <alignment vertical="center" wrapText="1"/>
      <protection/>
    </xf>
    <xf numFmtId="0" fontId="0" fillId="33" borderId="21" xfId="0" applyFill="1" applyBorder="1" applyAlignment="1" applyProtection="1">
      <alignment horizontal="center" vertical="center"/>
      <protection/>
    </xf>
    <xf numFmtId="0" fontId="0" fillId="33" borderId="20" xfId="0" applyFill="1" applyBorder="1" applyAlignment="1" applyProtection="1">
      <alignment vertical="center" wrapText="1"/>
      <protection/>
    </xf>
    <xf numFmtId="0" fontId="0" fillId="33" borderId="22" xfId="0" applyFill="1" applyBorder="1" applyAlignment="1" applyProtection="1">
      <alignment horizontal="center" vertical="center"/>
      <protection/>
    </xf>
    <xf numFmtId="0" fontId="2" fillId="0" borderId="18" xfId="0" applyFont="1" applyBorder="1" applyAlignment="1" applyProtection="1">
      <alignment vertical="center"/>
      <protection/>
    </xf>
    <xf numFmtId="0" fontId="0" fillId="34" borderId="17" xfId="0" applyFill="1" applyBorder="1" applyAlignment="1" applyProtection="1">
      <alignment horizontal="center" vertical="center" wrapText="1"/>
      <protection/>
    </xf>
    <xf numFmtId="0" fontId="0" fillId="34" borderId="17" xfId="0"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20" xfId="0" applyFill="1" applyBorder="1" applyAlignment="1" applyProtection="1">
      <alignment vertical="center"/>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0" fillId="34" borderId="20" xfId="0" applyFill="1" applyBorder="1" applyAlignment="1" applyProtection="1">
      <alignment vertical="center" wrapText="1"/>
      <protection/>
    </xf>
    <xf numFmtId="0" fontId="0" fillId="0" borderId="13" xfId="0" applyFill="1" applyBorder="1" applyAlignment="1" applyProtection="1">
      <alignment vertical="center"/>
      <protection/>
    </xf>
    <xf numFmtId="0" fontId="0" fillId="0" borderId="10"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1" xfId="0" applyFill="1" applyBorder="1" applyAlignment="1" applyProtection="1">
      <alignment horizontal="center" vertical="center"/>
      <protection/>
    </xf>
    <xf numFmtId="0" fontId="0" fillId="34" borderId="25" xfId="0" applyFill="1" applyBorder="1" applyAlignment="1" applyProtection="1">
      <alignment horizontal="center" vertical="center"/>
      <protection/>
    </xf>
    <xf numFmtId="0" fontId="0" fillId="0" borderId="18" xfId="0" applyFill="1" applyBorder="1" applyAlignment="1" applyProtection="1">
      <alignment vertical="center" wrapText="1"/>
      <protection/>
    </xf>
    <xf numFmtId="0" fontId="0" fillId="0" borderId="26"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6" xfId="0" applyFont="1" applyBorder="1" applyAlignment="1" applyProtection="1">
      <alignment vertical="center" wrapText="1"/>
      <protection/>
    </xf>
    <xf numFmtId="0" fontId="0" fillId="0" borderId="27" xfId="0" applyFont="1" applyBorder="1" applyAlignment="1" applyProtection="1">
      <alignment vertical="center" wrapText="1"/>
      <protection/>
    </xf>
    <xf numFmtId="0" fontId="0" fillId="0" borderId="18"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6" xfId="0" applyBorder="1" applyAlignment="1" applyProtection="1">
      <alignment vertical="center"/>
      <protection/>
    </xf>
    <xf numFmtId="0" fontId="0" fillId="0" borderId="18" xfId="0" applyFill="1"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34" borderId="13" xfId="0" applyFill="1" applyBorder="1" applyAlignment="1" applyProtection="1">
      <alignment vertical="center" wrapText="1"/>
      <protection/>
    </xf>
    <xf numFmtId="0" fontId="12" fillId="34" borderId="13"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8" fontId="0" fillId="0" borderId="26" xfId="0" applyNumberFormat="1" applyFont="1" applyBorder="1" applyAlignment="1" applyProtection="1">
      <alignment horizontal="left" vertical="center" wrapText="1"/>
      <protection/>
    </xf>
    <xf numFmtId="0" fontId="0" fillId="34" borderId="18" xfId="0" applyFill="1" applyBorder="1" applyAlignment="1" applyProtection="1">
      <alignment horizontal="center" vertical="center"/>
      <protection/>
    </xf>
    <xf numFmtId="0" fontId="4" fillId="0" borderId="0" xfId="0" applyFont="1" applyBorder="1" applyAlignment="1">
      <alignment horizontal="center" vertical="center"/>
    </xf>
    <xf numFmtId="0" fontId="4" fillId="0" borderId="0" xfId="0" applyFont="1" applyBorder="1" applyAlignment="1">
      <alignment horizontal="left" vertical="center" indent="1"/>
    </xf>
    <xf numFmtId="0" fontId="15" fillId="0" borderId="0" xfId="0" applyFont="1" applyBorder="1" applyAlignment="1">
      <alignment vertical="center"/>
    </xf>
    <xf numFmtId="0" fontId="19" fillId="0" borderId="0" xfId="0" applyFont="1" applyBorder="1" applyAlignment="1">
      <alignment vertical="center"/>
    </xf>
    <xf numFmtId="0" fontId="0" fillId="34" borderId="13" xfId="0" applyFill="1" applyBorder="1" applyAlignment="1" applyProtection="1">
      <alignment horizontal="left" vertical="center" wrapText="1"/>
      <protection/>
    </xf>
    <xf numFmtId="0" fontId="20" fillId="34" borderId="0" xfId="0" applyFont="1" applyFill="1" applyBorder="1" applyAlignment="1" applyProtection="1">
      <alignment horizontal="center" vertical="center"/>
      <protection/>
    </xf>
    <xf numFmtId="0" fontId="12" fillId="34" borderId="13" xfId="0" applyFont="1" applyFill="1" applyBorder="1" applyAlignment="1" applyProtection="1" quotePrefix="1">
      <alignment horizontal="left" vertical="center" wrapText="1"/>
      <protection/>
    </xf>
    <xf numFmtId="0" fontId="19" fillId="0" borderId="31" xfId="0" applyFont="1" applyBorder="1" applyAlignment="1">
      <alignment vertical="center"/>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vertical="top" wrapText="1"/>
    </xf>
    <xf numFmtId="0" fontId="21" fillId="0" borderId="11" xfId="0" applyFont="1" applyBorder="1" applyAlignment="1">
      <alignment horizontal="center" vertical="center"/>
    </xf>
    <xf numFmtId="0" fontId="21" fillId="0" borderId="0" xfId="0" applyFont="1" applyFill="1" applyBorder="1" applyAlignment="1">
      <alignment horizontal="center" vertical="center"/>
    </xf>
    <xf numFmtId="58" fontId="21" fillId="0" borderId="11" xfId="0" applyNumberFormat="1" applyFont="1" applyFill="1" applyBorder="1" applyAlignment="1">
      <alignment horizontal="left" vertical="center"/>
    </xf>
    <xf numFmtId="58" fontId="21" fillId="0" borderId="0" xfId="0" applyNumberFormat="1" applyFont="1" applyFill="1" applyBorder="1" applyAlignment="1">
      <alignment horizontal="left" vertical="center"/>
    </xf>
    <xf numFmtId="189" fontId="21" fillId="0" borderId="11" xfId="0" applyNumberFormat="1" applyFont="1" applyFill="1" applyBorder="1" applyAlignment="1">
      <alignment horizontal="left" vertical="center"/>
    </xf>
    <xf numFmtId="189" fontId="21" fillId="0" borderId="0" xfId="0" applyNumberFormat="1" applyFont="1" applyFill="1" applyBorder="1" applyAlignment="1">
      <alignment horizontal="left" vertical="center"/>
    </xf>
    <xf numFmtId="190" fontId="21" fillId="0" borderId="11" xfId="0" applyNumberFormat="1" applyFont="1" applyFill="1" applyBorder="1" applyAlignment="1">
      <alignment horizontal="left" vertical="center"/>
    </xf>
    <xf numFmtId="190" fontId="21" fillId="0" borderId="0" xfId="0" applyNumberFormat="1" applyFont="1" applyFill="1" applyBorder="1" applyAlignment="1">
      <alignment horizontal="left" vertical="center"/>
    </xf>
    <xf numFmtId="191" fontId="21" fillId="0" borderId="11" xfId="0" applyNumberFormat="1" applyFont="1" applyFill="1" applyBorder="1" applyAlignment="1">
      <alignment horizontal="left" vertical="center"/>
    </xf>
    <xf numFmtId="176" fontId="21" fillId="0" borderId="0" xfId="0" applyNumberFormat="1" applyFont="1" applyFill="1" applyBorder="1" applyAlignment="1">
      <alignment horizontal="left" vertical="center"/>
    </xf>
    <xf numFmtId="0" fontId="21" fillId="0" borderId="0" xfId="0" applyFont="1" applyFill="1" applyAlignment="1">
      <alignment vertical="center" wrapText="1"/>
    </xf>
    <xf numFmtId="0" fontId="21" fillId="0" borderId="0" xfId="0" applyFont="1" applyFill="1" applyAlignment="1">
      <alignment vertical="center"/>
    </xf>
    <xf numFmtId="0" fontId="21" fillId="0" borderId="0" xfId="0" applyFont="1" applyAlignment="1">
      <alignment/>
    </xf>
    <xf numFmtId="0" fontId="21" fillId="0" borderId="0" xfId="0" applyFont="1" applyAlignment="1">
      <alignment wrapText="1"/>
    </xf>
    <xf numFmtId="0" fontId="21" fillId="0" borderId="0" xfId="0" applyFont="1" applyAlignment="1">
      <alignment vertical="center"/>
    </xf>
    <xf numFmtId="0" fontId="0" fillId="34" borderId="20" xfId="0" applyFill="1" applyBorder="1" applyAlignment="1" applyProtection="1">
      <alignment horizontal="center" vertical="center" wrapText="1"/>
      <protection/>
    </xf>
    <xf numFmtId="180" fontId="4" fillId="0" borderId="0" xfId="0" applyNumberFormat="1" applyFont="1" applyAlignment="1" applyProtection="1">
      <alignment horizontal="left" vertical="center"/>
      <protection locked="0"/>
    </xf>
    <xf numFmtId="0" fontId="0" fillId="34" borderId="0" xfId="0" applyFill="1" applyBorder="1" applyAlignment="1" applyProtection="1">
      <alignment horizontal="left" vertical="center" wrapText="1"/>
      <protection/>
    </xf>
    <xf numFmtId="0" fontId="0" fillId="34" borderId="29" xfId="0" applyFill="1" applyBorder="1" applyAlignment="1" applyProtection="1">
      <alignment vertical="center" wrapText="1"/>
      <protection/>
    </xf>
    <xf numFmtId="0" fontId="19" fillId="0" borderId="22" xfId="0" applyFont="1" applyBorder="1" applyAlignment="1">
      <alignment vertical="center"/>
    </xf>
    <xf numFmtId="0" fontId="19" fillId="0" borderId="10" xfId="0" applyFont="1" applyBorder="1" applyAlignment="1">
      <alignment vertical="center"/>
    </xf>
    <xf numFmtId="0" fontId="19" fillId="0" borderId="32" xfId="0" applyFont="1" applyBorder="1" applyAlignment="1">
      <alignment vertical="center"/>
    </xf>
    <xf numFmtId="0" fontId="19" fillId="0" borderId="29" xfId="0" applyFont="1" applyBorder="1" applyAlignment="1">
      <alignment vertical="center"/>
    </xf>
    <xf numFmtId="188" fontId="0" fillId="0" borderId="24" xfId="0" applyNumberFormat="1" applyBorder="1" applyAlignment="1" applyProtection="1">
      <alignment vertical="center" wrapText="1"/>
      <protection/>
    </xf>
    <xf numFmtId="188" fontId="0" fillId="0" borderId="33" xfId="0" applyNumberFormat="1" applyFont="1" applyBorder="1" applyAlignment="1" applyProtection="1">
      <alignment horizontal="left" vertical="center" wrapText="1"/>
      <protection/>
    </xf>
    <xf numFmtId="0" fontId="10" fillId="0" borderId="17" xfId="0" applyFont="1" applyFill="1" applyBorder="1" applyAlignment="1">
      <alignment horizontal="justify" vertical="top" wrapText="1"/>
    </xf>
    <xf numFmtId="0" fontId="11" fillId="0" borderId="17" xfId="0" applyFont="1" applyFill="1" applyBorder="1" applyAlignment="1">
      <alignment horizontal="center" vertical="center" wrapText="1"/>
    </xf>
    <xf numFmtId="0" fontId="23" fillId="0" borderId="17" xfId="0" applyFont="1" applyFill="1" applyBorder="1" applyAlignment="1">
      <alignment horizontal="left" wrapText="1"/>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58" fontId="4" fillId="0" borderId="0" xfId="0" applyNumberFormat="1" applyFont="1" applyBorder="1" applyAlignment="1" applyProtection="1">
      <alignment horizontal="left" vertical="center" wrapText="1"/>
      <protection/>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horizontal="right" vertical="center"/>
    </xf>
    <xf numFmtId="0" fontId="11" fillId="0" borderId="49" xfId="0"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62" fillId="0" borderId="29" xfId="0" applyFont="1" applyBorder="1" applyAlignment="1" applyProtection="1">
      <alignment horizontal="center" vertical="center"/>
      <protection/>
    </xf>
    <xf numFmtId="0" fontId="0" fillId="34" borderId="50" xfId="0" applyFill="1" applyBorder="1" applyAlignment="1" applyProtection="1">
      <alignment horizontal="center" vertical="center"/>
      <protection/>
    </xf>
    <xf numFmtId="0" fontId="0" fillId="0" borderId="50" xfId="0" applyFill="1" applyBorder="1" applyAlignment="1" applyProtection="1">
      <alignment horizontal="left" vertical="center" wrapText="1"/>
      <protection/>
    </xf>
    <xf numFmtId="0" fontId="4" fillId="0" borderId="0" xfId="0" applyFont="1" applyBorder="1" applyAlignment="1">
      <alignment vertical="center"/>
    </xf>
    <xf numFmtId="0" fontId="0" fillId="0" borderId="0" xfId="0" applyBorder="1" applyAlignment="1">
      <alignment vertical="center"/>
    </xf>
    <xf numFmtId="0" fontId="10" fillId="0" borderId="17" xfId="0" applyFont="1" applyFill="1" applyBorder="1" applyAlignment="1">
      <alignment wrapText="1"/>
    </xf>
    <xf numFmtId="0" fontId="0" fillId="34" borderId="11" xfId="0" applyFont="1" applyFill="1" applyBorder="1" applyAlignment="1" applyProtection="1">
      <alignment horizontal="center" vertical="center"/>
      <protection/>
    </xf>
    <xf numFmtId="0" fontId="0" fillId="34" borderId="19" xfId="0" applyFill="1" applyBorder="1" applyAlignment="1" applyProtection="1">
      <alignment horizontal="center" vertical="center"/>
      <protection/>
    </xf>
    <xf numFmtId="0" fontId="0" fillId="34" borderId="51" xfId="0"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21" xfId="0" applyFont="1" applyBorder="1" applyAlignment="1" applyProtection="1">
      <alignment horizontal="left" vertical="center" wrapText="1" indent="1"/>
      <protection/>
    </xf>
    <xf numFmtId="0" fontId="0" fillId="33" borderId="17" xfId="0" applyFill="1" applyBorder="1" applyAlignment="1" applyProtection="1">
      <alignment horizontal="center" vertical="center"/>
      <protection/>
    </xf>
    <xf numFmtId="0" fontId="0" fillId="33" borderId="53" xfId="0" applyFill="1" applyBorder="1" applyAlignment="1" applyProtection="1">
      <alignment horizontal="center" vertical="center"/>
      <protection/>
    </xf>
    <xf numFmtId="0" fontId="0" fillId="33" borderId="49" xfId="0" applyFill="1" applyBorder="1" applyAlignment="1" applyProtection="1">
      <alignment horizontal="center" vertical="center"/>
      <protection/>
    </xf>
    <xf numFmtId="0" fontId="2" fillId="0" borderId="54" xfId="0" applyFont="1" applyBorder="1" applyAlignment="1" applyProtection="1">
      <alignment horizontal="left" vertical="center" wrapText="1"/>
      <protection/>
    </xf>
    <xf numFmtId="0" fontId="2" fillId="0" borderId="55" xfId="0" applyFont="1" applyBorder="1" applyAlignment="1" applyProtection="1">
      <alignment horizontal="left" vertical="center"/>
      <protection/>
    </xf>
    <xf numFmtId="0" fontId="2" fillId="0" borderId="56" xfId="0" applyFont="1" applyBorder="1" applyAlignment="1" applyProtection="1">
      <alignment horizontal="left" vertical="center"/>
      <protection/>
    </xf>
    <xf numFmtId="0" fontId="0" fillId="34" borderId="57" xfId="0" applyFill="1" applyBorder="1" applyAlignment="1" applyProtection="1">
      <alignment horizontal="left" vertical="center"/>
      <protection/>
    </xf>
    <xf numFmtId="0" fontId="0" fillId="34" borderId="58" xfId="0" applyFill="1" applyBorder="1" applyAlignment="1" applyProtection="1">
      <alignment horizontal="left" vertical="center"/>
      <protection/>
    </xf>
    <xf numFmtId="0" fontId="0" fillId="34" borderId="59" xfId="0" applyFill="1" applyBorder="1" applyAlignment="1" applyProtection="1">
      <alignment horizontal="left" vertical="center"/>
      <protection/>
    </xf>
    <xf numFmtId="0" fontId="17" fillId="0" borderId="0" xfId="0" applyFont="1" applyAlignment="1">
      <alignment horizontal="center" vertical="center"/>
    </xf>
    <xf numFmtId="0" fontId="24"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9" fillId="0" borderId="11" xfId="0" applyFont="1" applyFill="1" applyBorder="1" applyAlignment="1">
      <alignment vertical="center" wrapText="1"/>
    </xf>
    <xf numFmtId="0" fontId="9" fillId="0" borderId="11" xfId="0" applyFont="1" applyBorder="1" applyAlignment="1">
      <alignment vertical="center" wrapText="1"/>
    </xf>
    <xf numFmtId="0" fontId="21" fillId="0" borderId="0" xfId="0" applyFont="1" applyAlignment="1">
      <alignment vertical="center" wrapText="1"/>
    </xf>
    <xf numFmtId="0" fontId="9" fillId="0" borderId="11" xfId="0" applyFont="1" applyBorder="1" applyAlignment="1">
      <alignment horizontal="center" vertical="center" wrapText="1"/>
    </xf>
    <xf numFmtId="0" fontId="21" fillId="0" borderId="11" xfId="0" applyFont="1" applyBorder="1" applyAlignment="1">
      <alignment vertical="center"/>
    </xf>
    <xf numFmtId="0" fontId="21" fillId="0" borderId="11" xfId="0" applyFont="1" applyBorder="1" applyAlignment="1">
      <alignment horizontal="center" vertical="center"/>
    </xf>
    <xf numFmtId="0" fontId="21" fillId="0" borderId="0" xfId="0" applyFont="1" applyFill="1" applyBorder="1" applyAlignment="1">
      <alignment vertical="center"/>
    </xf>
    <xf numFmtId="0" fontId="21" fillId="0" borderId="0" xfId="0" applyFont="1" applyAlignment="1">
      <alignment vertical="top" wrapText="1"/>
    </xf>
    <xf numFmtId="0" fontId="21" fillId="0" borderId="0" xfId="0" applyFont="1" applyBorder="1" applyAlignment="1">
      <alignment vertical="top" wrapText="1"/>
    </xf>
    <xf numFmtId="0" fontId="9" fillId="0" borderId="0" xfId="0" applyFont="1" applyFill="1" applyAlignment="1" applyProtection="1">
      <alignment vertical="top" wrapText="1"/>
      <protection/>
    </xf>
    <xf numFmtId="0" fontId="21" fillId="0" borderId="0" xfId="0" applyFont="1" applyFill="1" applyAlignment="1">
      <alignment vertical="top" wrapText="1"/>
    </xf>
    <xf numFmtId="0" fontId="9" fillId="0" borderId="0" xfId="0" applyFont="1" applyBorder="1" applyAlignment="1">
      <alignment vertical="center" wrapText="1"/>
    </xf>
    <xf numFmtId="0" fontId="4" fillId="0" borderId="0" xfId="0" applyFont="1" applyAlignment="1">
      <alignment vertical="top" wrapText="1"/>
    </xf>
    <xf numFmtId="0" fontId="10" fillId="0" borderId="17"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7" xfId="0" applyFont="1" applyFill="1" applyBorder="1" applyAlignment="1">
      <alignment horizontal="left" vertical="top" wrapText="1"/>
    </xf>
    <xf numFmtId="0" fontId="10" fillId="0" borderId="49" xfId="0" applyFont="1" applyFill="1" applyBorder="1" applyAlignment="1">
      <alignment horizontal="left" vertical="top" wrapText="1"/>
    </xf>
    <xf numFmtId="0" fontId="11" fillId="0" borderId="17"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0" fillId="0" borderId="53" xfId="0" applyFont="1" applyFill="1" applyBorder="1" applyAlignment="1">
      <alignment horizontal="left" vertical="top" wrapText="1"/>
    </xf>
    <xf numFmtId="0" fontId="23"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justify" vertical="center" wrapText="1"/>
    </xf>
    <xf numFmtId="0" fontId="10" fillId="0" borderId="17" xfId="0" applyFont="1" applyFill="1" applyBorder="1" applyAlignment="1">
      <alignment vertical="top" wrapText="1"/>
    </xf>
    <xf numFmtId="0" fontId="10" fillId="0" borderId="53" xfId="0" applyFont="1" applyFill="1" applyBorder="1" applyAlignment="1">
      <alignment vertical="top" wrapText="1"/>
    </xf>
    <xf numFmtId="0" fontId="10" fillId="0" borderId="49" xfId="0" applyFont="1" applyFill="1" applyBorder="1" applyAlignment="1">
      <alignment vertical="top" wrapText="1"/>
    </xf>
    <xf numFmtId="0" fontId="10" fillId="0" borderId="0" xfId="0" applyFont="1" applyFill="1" applyAlignment="1">
      <alignment vertical="top" wrapText="1"/>
    </xf>
    <xf numFmtId="0" fontId="10" fillId="0" borderId="17" xfId="0" applyFont="1" applyFill="1" applyBorder="1" applyAlignment="1">
      <alignment vertical="center" wrapText="1"/>
    </xf>
    <xf numFmtId="0" fontId="10" fillId="0" borderId="53" xfId="0" applyFont="1" applyFill="1" applyBorder="1" applyAlignment="1">
      <alignment vertical="center" wrapText="1"/>
    </xf>
    <xf numFmtId="0" fontId="10" fillId="0" borderId="49" xfId="0" applyFont="1" applyFill="1" applyBorder="1" applyAlignment="1">
      <alignment vertical="center" wrapText="1"/>
    </xf>
    <xf numFmtId="0" fontId="10" fillId="0" borderId="17"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11"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9"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11" xfId="0" applyFont="1" applyFill="1" applyBorder="1" applyAlignment="1">
      <alignment horizontal="left" vertical="top" wrapText="1"/>
    </xf>
    <xf numFmtId="0" fontId="22" fillId="0" borderId="17"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1" xfId="0" applyFont="1" applyFill="1" applyBorder="1" applyAlignment="1">
      <alignment horizontal="center" vertical="center" wrapText="1"/>
    </xf>
    <xf numFmtId="0" fontId="4" fillId="0" borderId="13" xfId="0" applyFont="1" applyFill="1" applyBorder="1" applyAlignment="1" applyProtection="1">
      <alignment shrinkToFit="1"/>
      <protection locked="0"/>
    </xf>
    <xf numFmtId="0" fontId="4" fillId="0" borderId="10" xfId="0" applyFont="1" applyFill="1" applyBorder="1" applyAlignment="1" applyProtection="1">
      <alignment shrinkToFit="1"/>
      <protection locked="0"/>
    </xf>
    <xf numFmtId="0" fontId="4" fillId="35" borderId="20" xfId="0" applyFont="1" applyFill="1" applyBorder="1" applyAlignment="1" applyProtection="1">
      <alignment vertical="center"/>
      <protection locked="0"/>
    </xf>
    <xf numFmtId="0" fontId="4" fillId="35" borderId="13" xfId="0" applyFont="1" applyFill="1" applyBorder="1" applyAlignment="1" applyProtection="1">
      <alignment vertical="center"/>
      <protection locked="0"/>
    </xf>
    <xf numFmtId="0" fontId="4" fillId="35" borderId="18" xfId="0" applyFont="1" applyFill="1" applyBorder="1" applyAlignment="1" applyProtection="1">
      <alignment vertical="center"/>
      <protection locked="0"/>
    </xf>
    <xf numFmtId="0" fontId="4" fillId="35" borderId="11" xfId="0" applyFont="1" applyFill="1" applyBorder="1" applyAlignment="1" applyProtection="1">
      <alignment vertical="center" wrapText="1"/>
      <protection locked="0"/>
    </xf>
    <xf numFmtId="0" fontId="4" fillId="0" borderId="17" xfId="0" applyFont="1" applyBorder="1" applyAlignment="1" applyProtection="1">
      <alignment vertical="center" wrapText="1"/>
      <protection/>
    </xf>
    <xf numFmtId="0" fontId="4" fillId="0" borderId="49" xfId="0" applyFont="1" applyBorder="1" applyAlignment="1" applyProtection="1">
      <alignment vertical="center" wrapText="1"/>
      <protection/>
    </xf>
    <xf numFmtId="0" fontId="4" fillId="0" borderId="49" xfId="0" applyFont="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locked="0"/>
    </xf>
    <xf numFmtId="0" fontId="19" fillId="0" borderId="11" xfId="0" applyFont="1" applyBorder="1" applyAlignment="1" applyProtection="1">
      <alignment horizontal="left" vertical="center"/>
      <protection/>
    </xf>
    <xf numFmtId="0" fontId="4" fillId="0" borderId="20"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1"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4" fillId="0" borderId="18" xfId="0" applyFont="1" applyBorder="1" applyAlignment="1" applyProtection="1">
      <alignment vertical="center" wrapText="1"/>
      <protection/>
    </xf>
    <xf numFmtId="0" fontId="4" fillId="35" borderId="11" xfId="0" applyFont="1" applyFill="1" applyBorder="1" applyAlignment="1" applyProtection="1">
      <alignment vertical="center"/>
      <protection locked="0"/>
    </xf>
    <xf numFmtId="0" fontId="4" fillId="35" borderId="11" xfId="0" applyFont="1" applyFill="1" applyBorder="1" applyAlignment="1" applyProtection="1">
      <alignment horizontal="center" vertical="center"/>
      <protection locked="0"/>
    </xf>
    <xf numFmtId="0" fontId="4" fillId="0" borderId="11" xfId="0" applyFont="1" applyBorder="1" applyAlignment="1" applyProtection="1">
      <alignment vertical="center"/>
      <protection/>
    </xf>
    <xf numFmtId="0" fontId="15" fillId="0" borderId="0" xfId="0" applyFont="1" applyAlignment="1" applyProtection="1">
      <alignment horizontal="center" vertical="center" wrapText="1"/>
      <protection locked="0"/>
    </xf>
    <xf numFmtId="0" fontId="4" fillId="0" borderId="11"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180" fontId="4" fillId="0" borderId="0" xfId="0" applyNumberFormat="1" applyFont="1" applyAlignment="1" applyProtection="1">
      <alignment horizontal="left" vertical="center"/>
      <protection locked="0"/>
    </xf>
    <xf numFmtId="0" fontId="19" fillId="0" borderId="29" xfId="0" applyFont="1" applyBorder="1" applyAlignment="1" applyProtection="1">
      <alignment horizontal="left" vertical="center"/>
      <protection/>
    </xf>
    <xf numFmtId="0" fontId="19" fillId="0" borderId="0" xfId="0" applyFont="1" applyBorder="1" applyAlignment="1" applyProtection="1">
      <alignment horizontal="left" vertical="center" wrapText="1"/>
      <protection/>
    </xf>
    <xf numFmtId="0" fontId="15" fillId="0" borderId="0" xfId="0" applyFont="1" applyAlignment="1" applyProtection="1">
      <alignment horizontal="center" vertical="center" shrinkToFit="1"/>
      <protection locked="0"/>
    </xf>
    <xf numFmtId="176" fontId="4" fillId="0" borderId="0" xfId="0" applyNumberFormat="1" applyFont="1" applyFill="1" applyAlignment="1" applyProtection="1">
      <alignment horizontal="right" vertical="center" shrinkToFi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shrinkToFit="1"/>
      <protection locked="0"/>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60" xfId="0" applyFont="1" applyBorder="1" applyAlignment="1">
      <alignment horizontal="left" vertical="top"/>
    </xf>
    <xf numFmtId="0" fontId="4" fillId="0" borderId="61" xfId="0" applyFont="1" applyBorder="1" applyAlignment="1">
      <alignment horizontal="left" vertical="top"/>
    </xf>
    <xf numFmtId="0" fontId="4" fillId="0" borderId="62" xfId="0" applyFont="1" applyBorder="1" applyAlignment="1">
      <alignment horizontal="left" vertical="top"/>
    </xf>
    <xf numFmtId="0" fontId="4" fillId="0" borderId="0" xfId="0" applyFont="1" applyBorder="1" applyAlignment="1">
      <alignment horizontal="right" vertical="center"/>
    </xf>
    <xf numFmtId="0" fontId="4" fillId="0" borderId="63" xfId="0" applyFont="1" applyBorder="1" applyAlignment="1">
      <alignment horizontal="left" vertical="center"/>
    </xf>
    <xf numFmtId="0" fontId="4" fillId="0" borderId="18" xfId="0" applyFont="1" applyBorder="1" applyAlignment="1">
      <alignment horizontal="left" vertical="center"/>
    </xf>
    <xf numFmtId="0" fontId="4" fillId="0" borderId="64"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65" xfId="0" applyFont="1" applyBorder="1" applyAlignment="1">
      <alignment horizontal="center" vertical="center"/>
    </xf>
    <xf numFmtId="176" fontId="4" fillId="0" borderId="0" xfId="0" applyNumberFormat="1" applyFont="1" applyAlignment="1">
      <alignment horizontal="right" vertical="center"/>
    </xf>
    <xf numFmtId="0" fontId="6" fillId="0" borderId="0" xfId="0" applyFont="1" applyAlignment="1">
      <alignment horizontal="center" vertical="center"/>
    </xf>
    <xf numFmtId="0" fontId="4" fillId="0" borderId="10" xfId="0" applyFont="1" applyBorder="1" applyAlignment="1">
      <alignment horizontal="left" vertical="center" inden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left" vertical="center" wrapText="1" indent="1"/>
    </xf>
    <xf numFmtId="0" fontId="4" fillId="0" borderId="84" xfId="0" applyFont="1" applyBorder="1" applyAlignment="1">
      <alignment horizontal="left" vertical="center" wrapText="1" indent="1"/>
    </xf>
    <xf numFmtId="0" fontId="4" fillId="0" borderId="85" xfId="0" applyFont="1" applyBorder="1" applyAlignment="1">
      <alignment horizontal="left" vertical="center" wrapText="1" indent="1"/>
    </xf>
    <xf numFmtId="0" fontId="4" fillId="0" borderId="86"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19" fillId="0" borderId="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19" fillId="0" borderId="90" xfId="0" applyFont="1" applyBorder="1" applyAlignment="1">
      <alignment vertical="center"/>
    </xf>
    <xf numFmtId="0" fontId="19" fillId="0" borderId="91" xfId="0" applyFont="1" applyBorder="1" applyAlignment="1">
      <alignment vertical="center"/>
    </xf>
    <xf numFmtId="0" fontId="19" fillId="0" borderId="92" xfId="0" applyFont="1" applyBorder="1" applyAlignment="1">
      <alignment vertical="center"/>
    </xf>
    <xf numFmtId="0" fontId="19" fillId="0" borderId="9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indexed="9"/>
      </font>
    </dxf>
    <dxf>
      <font>
        <color indexed="9"/>
      </font>
    </dxf>
    <dxf>
      <font>
        <color indexed="9"/>
      </font>
    </dxf>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8</xdr:row>
      <xdr:rowOff>38100</xdr:rowOff>
    </xdr:from>
    <xdr:to>
      <xdr:col>6</xdr:col>
      <xdr:colOff>923925</xdr:colOff>
      <xdr:row>11</xdr:row>
      <xdr:rowOff>76200</xdr:rowOff>
    </xdr:to>
    <xdr:grpSp>
      <xdr:nvGrpSpPr>
        <xdr:cNvPr id="1" name="Group 1"/>
        <xdr:cNvGrpSpPr>
          <a:grpSpLocks/>
        </xdr:cNvGrpSpPr>
      </xdr:nvGrpSpPr>
      <xdr:grpSpPr>
        <a:xfrm>
          <a:off x="6829425" y="1419225"/>
          <a:ext cx="495300" cy="666750"/>
          <a:chOff x="776" y="151"/>
          <a:chExt cx="63"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8"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PageLayoutView="0" workbookViewId="0" topLeftCell="A1">
      <selection activeCell="A1" sqref="A1"/>
    </sheetView>
  </sheetViews>
  <sheetFormatPr defaultColWidth="9.00390625" defaultRowHeight="13.5"/>
  <cols>
    <col min="1" max="1" width="5.375" style="42" customWidth="1"/>
    <col min="2" max="2" width="13.50390625" style="42" customWidth="1"/>
    <col min="3" max="3" width="8.00390625" style="42" customWidth="1"/>
    <col min="4" max="4" width="17.875" style="42" customWidth="1"/>
    <col min="5" max="5" width="36.75390625" style="42" customWidth="1"/>
    <col min="6" max="6" width="35.25390625" style="42" customWidth="1"/>
    <col min="7" max="7" width="10.00390625" style="42" customWidth="1"/>
    <col min="8" max="16384" width="9.00390625" style="42" customWidth="1"/>
  </cols>
  <sheetData>
    <row r="1" ht="9" customHeight="1"/>
    <row r="2" spans="2:3" ht="17.25">
      <c r="B2" s="43" t="s">
        <v>33</v>
      </c>
      <c r="C2" s="43"/>
    </row>
    <row r="3" spans="2:3" ht="13.5">
      <c r="B3" s="44" t="s">
        <v>56</v>
      </c>
      <c r="C3" s="44"/>
    </row>
    <row r="4" spans="2:3" ht="13.5">
      <c r="B4" s="44" t="s">
        <v>58</v>
      </c>
      <c r="C4" s="44"/>
    </row>
    <row r="5" spans="2:6" ht="27" customHeight="1" thickBot="1">
      <c r="B5" s="45" t="s">
        <v>2</v>
      </c>
      <c r="C5" s="45"/>
      <c r="D5" s="45" t="s">
        <v>32</v>
      </c>
      <c r="E5" s="46" t="s">
        <v>55</v>
      </c>
      <c r="F5" s="47" t="s">
        <v>37</v>
      </c>
    </row>
    <row r="6" spans="2:6" ht="37.5" customHeight="1" thickTop="1">
      <c r="B6" s="163" t="s">
        <v>31</v>
      </c>
      <c r="C6" s="48"/>
      <c r="D6" s="49" t="s">
        <v>35</v>
      </c>
      <c r="E6" s="38" t="s">
        <v>49</v>
      </c>
      <c r="F6" s="50" t="s">
        <v>38</v>
      </c>
    </row>
    <row r="7" spans="2:7" ht="37.5" customHeight="1">
      <c r="B7" s="164"/>
      <c r="C7" s="51"/>
      <c r="D7" s="52" t="s">
        <v>22</v>
      </c>
      <c r="E7" s="39" t="s">
        <v>51</v>
      </c>
      <c r="F7" s="50" t="s">
        <v>42</v>
      </c>
      <c r="G7" s="162" t="s">
        <v>43</v>
      </c>
    </row>
    <row r="8" spans="2:7" ht="37.5" customHeight="1">
      <c r="B8" s="165"/>
      <c r="C8" s="53"/>
      <c r="D8" s="52" t="s">
        <v>30</v>
      </c>
      <c r="E8" s="40">
        <v>12345</v>
      </c>
      <c r="F8" s="50" t="s">
        <v>57</v>
      </c>
      <c r="G8" s="162"/>
    </row>
    <row r="9" spans="2:7" ht="37.5" customHeight="1">
      <c r="B9" s="163" t="s">
        <v>20</v>
      </c>
      <c r="C9" s="48"/>
      <c r="D9" s="52" t="s">
        <v>18</v>
      </c>
      <c r="E9" s="39" t="s">
        <v>50</v>
      </c>
      <c r="F9" s="54" t="s">
        <v>39</v>
      </c>
      <c r="G9" s="162"/>
    </row>
    <row r="10" spans="2:7" ht="37.5" customHeight="1">
      <c r="B10" s="164"/>
      <c r="C10" s="51"/>
      <c r="D10" s="52" t="s">
        <v>16</v>
      </c>
      <c r="E10" s="39" t="s">
        <v>45</v>
      </c>
      <c r="F10" s="50" t="s">
        <v>40</v>
      </c>
      <c r="G10" s="162"/>
    </row>
    <row r="11" spans="2:6" ht="37.5" customHeight="1">
      <c r="B11" s="164"/>
      <c r="C11" s="51"/>
      <c r="D11" s="52" t="s">
        <v>36</v>
      </c>
      <c r="E11" s="39" t="s">
        <v>52</v>
      </c>
      <c r="F11" s="50" t="s">
        <v>44</v>
      </c>
    </row>
    <row r="12" spans="2:6" ht="37.5" customHeight="1">
      <c r="B12" s="164"/>
      <c r="C12" s="51"/>
      <c r="D12" s="52" t="s">
        <v>184</v>
      </c>
      <c r="E12" s="40">
        <v>56789</v>
      </c>
      <c r="F12" s="50" t="s">
        <v>44</v>
      </c>
    </row>
    <row r="13" spans="2:6" ht="37.5" customHeight="1">
      <c r="B13" s="164"/>
      <c r="C13" s="51"/>
      <c r="D13" s="52" t="s">
        <v>34</v>
      </c>
      <c r="E13" s="39" t="s">
        <v>46</v>
      </c>
      <c r="F13" s="166" t="s">
        <v>41</v>
      </c>
    </row>
    <row r="14" spans="2:6" ht="37.5" customHeight="1">
      <c r="B14" s="164"/>
      <c r="C14" s="51"/>
      <c r="D14" s="52" t="s">
        <v>14</v>
      </c>
      <c r="E14" s="39" t="s">
        <v>47</v>
      </c>
      <c r="F14" s="167"/>
    </row>
    <row r="15" spans="2:6" ht="37.5" customHeight="1" thickBot="1">
      <c r="B15" s="165"/>
      <c r="C15" s="53"/>
      <c r="D15" s="52" t="s">
        <v>15</v>
      </c>
      <c r="E15" s="41" t="s">
        <v>48</v>
      </c>
      <c r="F15" s="168"/>
    </row>
    <row r="16" ht="37.5" customHeight="1" thickTop="1"/>
    <row r="17" spans="2:3" ht="17.25">
      <c r="B17" s="43" t="s">
        <v>59</v>
      </c>
      <c r="C17" s="43"/>
    </row>
    <row r="18" spans="2:6" ht="18" customHeight="1" thickBot="1">
      <c r="B18" s="157" t="s">
        <v>32</v>
      </c>
      <c r="C18" s="157"/>
      <c r="D18" s="157"/>
      <c r="E18" s="55" t="s">
        <v>55</v>
      </c>
      <c r="F18" s="56" t="s">
        <v>37</v>
      </c>
    </row>
    <row r="19" spans="2:6" ht="37.5" customHeight="1" thickTop="1">
      <c r="B19" s="158" t="s">
        <v>31</v>
      </c>
      <c r="C19" s="159"/>
      <c r="D19" s="58" t="s">
        <v>3</v>
      </c>
      <c r="E19" s="59" t="s">
        <v>211</v>
      </c>
      <c r="F19" s="60"/>
    </row>
    <row r="20" spans="2:6" ht="23.25" customHeight="1">
      <c r="B20" s="160"/>
      <c r="C20" s="161"/>
      <c r="D20" s="169" t="s">
        <v>203</v>
      </c>
      <c r="E20" s="133" t="s">
        <v>243</v>
      </c>
      <c r="F20" s="134" t="s">
        <v>204</v>
      </c>
    </row>
    <row r="21" spans="2:6" ht="21.75" customHeight="1">
      <c r="B21" s="160"/>
      <c r="C21" s="161"/>
      <c r="D21" s="170"/>
      <c r="E21" s="135" t="s">
        <v>245</v>
      </c>
      <c r="F21" s="136" t="s">
        <v>205</v>
      </c>
    </row>
    <row r="22" spans="2:6" ht="21.75" customHeight="1">
      <c r="B22" s="160"/>
      <c r="C22" s="161"/>
      <c r="D22" s="170"/>
      <c r="E22" s="137" t="s">
        <v>246</v>
      </c>
      <c r="F22" s="138" t="s">
        <v>206</v>
      </c>
    </row>
    <row r="23" spans="2:6" ht="21.75" customHeight="1">
      <c r="B23" s="160"/>
      <c r="C23" s="161"/>
      <c r="D23" s="171"/>
      <c r="E23" s="139" t="s">
        <v>244</v>
      </c>
      <c r="F23" s="140" t="s">
        <v>207</v>
      </c>
    </row>
    <row r="24" spans="2:6" ht="37.5" customHeight="1">
      <c r="B24" s="160"/>
      <c r="C24" s="161"/>
      <c r="D24" s="61" t="s">
        <v>91</v>
      </c>
      <c r="E24" s="92">
        <v>41523</v>
      </c>
      <c r="F24" s="128" t="s">
        <v>189</v>
      </c>
    </row>
    <row r="25" spans="2:6" ht="37.5" customHeight="1">
      <c r="B25" s="160"/>
      <c r="C25" s="161"/>
      <c r="D25" s="62" t="s">
        <v>92</v>
      </c>
      <c r="E25" s="92">
        <v>41530</v>
      </c>
      <c r="F25" s="128" t="s">
        <v>189</v>
      </c>
    </row>
    <row r="26" spans="2:6" ht="37.5" customHeight="1">
      <c r="B26" s="160"/>
      <c r="C26" s="161"/>
      <c r="D26" s="62" t="s">
        <v>128</v>
      </c>
      <c r="E26" s="92">
        <v>41541</v>
      </c>
      <c r="F26" s="128" t="s">
        <v>189</v>
      </c>
    </row>
    <row r="27" spans="2:6" ht="37.5" customHeight="1">
      <c r="B27" s="160"/>
      <c r="C27" s="161"/>
      <c r="D27" s="62" t="s">
        <v>129</v>
      </c>
      <c r="E27" s="92">
        <v>41543</v>
      </c>
      <c r="F27" s="128" t="s">
        <v>189</v>
      </c>
    </row>
    <row r="28" spans="2:6" ht="37.5" customHeight="1" thickBot="1">
      <c r="B28" s="160"/>
      <c r="C28" s="161"/>
      <c r="D28" s="62" t="s">
        <v>130</v>
      </c>
      <c r="E28" s="129">
        <v>41568</v>
      </c>
      <c r="F28" s="128" t="s">
        <v>189</v>
      </c>
    </row>
    <row r="29" spans="2:6" s="65" customFormat="1" ht="52.5" customHeight="1" thickTop="1">
      <c r="B29" s="63"/>
      <c r="C29" s="63"/>
      <c r="D29" s="63"/>
      <c r="E29" s="64"/>
      <c r="F29" s="91"/>
    </row>
    <row r="30" spans="2:6" ht="36.75" customHeight="1" thickBot="1">
      <c r="B30" s="66" t="s">
        <v>2</v>
      </c>
      <c r="C30" s="57" t="s">
        <v>107</v>
      </c>
      <c r="D30" s="120" t="s">
        <v>32</v>
      </c>
      <c r="E30" s="67" t="s">
        <v>55</v>
      </c>
      <c r="F30" s="66" t="s">
        <v>37</v>
      </c>
    </row>
    <row r="31" spans="2:6" ht="45.75" customHeight="1" thickBot="1" thickTop="1">
      <c r="B31" s="58" t="s">
        <v>163</v>
      </c>
      <c r="C31" s="152" t="s">
        <v>131</v>
      </c>
      <c r="D31" s="98" t="s">
        <v>213</v>
      </c>
      <c r="E31" s="153" t="s">
        <v>212</v>
      </c>
      <c r="F31" s="93"/>
    </row>
    <row r="32" spans="2:6" ht="13.5" customHeight="1" thickBot="1" thickTop="1">
      <c r="B32" s="58"/>
      <c r="C32" s="99"/>
      <c r="D32" s="100"/>
      <c r="E32" s="122"/>
      <c r="F32" s="93"/>
    </row>
    <row r="33" spans="2:6" ht="30" customHeight="1" thickTop="1">
      <c r="B33" s="58" t="s">
        <v>23</v>
      </c>
      <c r="C33" s="84" t="s">
        <v>131</v>
      </c>
      <c r="D33" s="79" t="s">
        <v>60</v>
      </c>
      <c r="E33" s="59" t="s">
        <v>214</v>
      </c>
      <c r="F33" s="68" t="s">
        <v>121</v>
      </c>
    </row>
    <row r="34" spans="2:6" ht="30" customHeight="1">
      <c r="B34" s="58" t="s">
        <v>24</v>
      </c>
      <c r="C34" s="85" t="s">
        <v>186</v>
      </c>
      <c r="D34" s="79" t="s">
        <v>5</v>
      </c>
      <c r="E34" s="69"/>
      <c r="F34" s="68" t="s">
        <v>121</v>
      </c>
    </row>
    <row r="35" spans="2:6" ht="30" customHeight="1">
      <c r="B35" s="58" t="s">
        <v>26</v>
      </c>
      <c r="C35" s="85" t="s">
        <v>186</v>
      </c>
      <c r="D35" s="79" t="s">
        <v>6</v>
      </c>
      <c r="E35" s="69"/>
      <c r="F35" s="68" t="s">
        <v>121</v>
      </c>
    </row>
    <row r="36" spans="2:6" ht="50.25" customHeight="1">
      <c r="B36" s="58" t="s">
        <v>27</v>
      </c>
      <c r="C36" s="85" t="s">
        <v>186</v>
      </c>
      <c r="D36" s="79" t="s">
        <v>7</v>
      </c>
      <c r="E36" s="69"/>
      <c r="F36" s="68" t="s">
        <v>121</v>
      </c>
    </row>
    <row r="37" spans="2:6" ht="29.25" customHeight="1">
      <c r="B37" s="58" t="s">
        <v>28</v>
      </c>
      <c r="C37" s="85" t="s">
        <v>131</v>
      </c>
      <c r="D37" s="79" t="s">
        <v>8</v>
      </c>
      <c r="E37" s="69" t="s">
        <v>239</v>
      </c>
      <c r="F37" s="68" t="s">
        <v>121</v>
      </c>
    </row>
    <row r="38" spans="2:6" ht="29.25" customHeight="1">
      <c r="B38" s="58" t="s">
        <v>29</v>
      </c>
      <c r="C38" s="85" t="s">
        <v>186</v>
      </c>
      <c r="D38" s="79" t="s">
        <v>9</v>
      </c>
      <c r="E38" s="69"/>
      <c r="F38" s="68" t="s">
        <v>121</v>
      </c>
    </row>
    <row r="39" spans="2:6" ht="37.5" customHeight="1">
      <c r="B39" s="62" t="s">
        <v>97</v>
      </c>
      <c r="C39" s="85" t="s">
        <v>131</v>
      </c>
      <c r="D39" s="79" t="s">
        <v>111</v>
      </c>
      <c r="E39" s="69" t="s">
        <v>255</v>
      </c>
      <c r="F39" s="68" t="s">
        <v>116</v>
      </c>
    </row>
    <row r="40" spans="2:7" ht="29.25" customHeight="1">
      <c r="B40" s="62" t="s">
        <v>98</v>
      </c>
      <c r="C40" s="85" t="s">
        <v>131</v>
      </c>
      <c r="D40" s="79" t="s">
        <v>112</v>
      </c>
      <c r="E40" s="69" t="s">
        <v>215</v>
      </c>
      <c r="F40" s="68" t="s">
        <v>113</v>
      </c>
      <c r="G40" s="70"/>
    </row>
    <row r="41" spans="2:7" ht="29.25" customHeight="1">
      <c r="B41" s="62" t="s">
        <v>99</v>
      </c>
      <c r="C41" s="85" t="s">
        <v>186</v>
      </c>
      <c r="D41" s="80" t="s">
        <v>11</v>
      </c>
      <c r="E41" s="71"/>
      <c r="F41" s="68" t="s">
        <v>114</v>
      </c>
      <c r="G41" s="70"/>
    </row>
    <row r="42" spans="2:7" ht="29.25" customHeight="1">
      <c r="B42" s="62" t="s">
        <v>100</v>
      </c>
      <c r="C42" s="85" t="s">
        <v>186</v>
      </c>
      <c r="D42" s="79" t="s">
        <v>115</v>
      </c>
      <c r="E42" s="69"/>
      <c r="F42" s="68" t="s">
        <v>116</v>
      </c>
      <c r="G42" s="70"/>
    </row>
    <row r="43" spans="2:7" ht="29.25" customHeight="1">
      <c r="B43" s="62" t="s">
        <v>101</v>
      </c>
      <c r="C43" s="85" t="s">
        <v>186</v>
      </c>
      <c r="D43" s="79" t="s">
        <v>93</v>
      </c>
      <c r="E43" s="69"/>
      <c r="F43" s="73"/>
      <c r="G43" s="70"/>
    </row>
    <row r="44" spans="2:7" ht="29.25" customHeight="1">
      <c r="B44" s="62" t="s">
        <v>102</v>
      </c>
      <c r="C44" s="85" t="s">
        <v>186</v>
      </c>
      <c r="D44" s="81" t="s">
        <v>119</v>
      </c>
      <c r="E44" s="71"/>
      <c r="F44" s="68" t="s">
        <v>114</v>
      </c>
      <c r="G44" s="70"/>
    </row>
    <row r="45" spans="2:7" ht="29.25" customHeight="1">
      <c r="B45" s="62" t="s">
        <v>103</v>
      </c>
      <c r="C45" s="85" t="s">
        <v>186</v>
      </c>
      <c r="D45" s="82" t="s">
        <v>95</v>
      </c>
      <c r="E45" s="72"/>
      <c r="F45" s="73"/>
      <c r="G45" s="74"/>
    </row>
    <row r="46" spans="2:6" ht="29.25" customHeight="1">
      <c r="B46" s="62" t="s">
        <v>104</v>
      </c>
      <c r="C46" s="85" t="s">
        <v>186</v>
      </c>
      <c r="D46" s="80" t="s">
        <v>90</v>
      </c>
      <c r="E46" s="75"/>
      <c r="F46" s="76" t="s">
        <v>117</v>
      </c>
    </row>
    <row r="47" spans="2:6" ht="29.25" customHeight="1">
      <c r="B47" s="62" t="s">
        <v>105</v>
      </c>
      <c r="C47" s="85" t="s">
        <v>131</v>
      </c>
      <c r="D47" s="123" t="s">
        <v>118</v>
      </c>
      <c r="E47" s="77"/>
      <c r="F47" s="76"/>
    </row>
    <row r="48" spans="2:6" ht="29.25" customHeight="1" thickBot="1">
      <c r="B48" s="62" t="s">
        <v>106</v>
      </c>
      <c r="C48" s="86" t="s">
        <v>186</v>
      </c>
      <c r="D48" s="83" t="s">
        <v>94</v>
      </c>
      <c r="E48" s="78"/>
      <c r="F48" s="76"/>
    </row>
    <row r="49" ht="14.25" thickTop="1">
      <c r="F49" s="65"/>
    </row>
  </sheetData>
  <sheetProtection password="E7B6" sheet="1"/>
  <mergeCells count="7">
    <mergeCell ref="B18:D18"/>
    <mergeCell ref="B19:C28"/>
    <mergeCell ref="G7:G10"/>
    <mergeCell ref="B6:B8"/>
    <mergeCell ref="B9:B15"/>
    <mergeCell ref="F13:F15"/>
    <mergeCell ref="D20:D23"/>
  </mergeCells>
  <conditionalFormatting sqref="C33:C48 C31">
    <cfRule type="cellIs" priority="2" dxfId="7" operator="equal" stopIfTrue="1">
      <formula>"適用"</formula>
    </cfRule>
  </conditionalFormatting>
  <dataValidations count="5">
    <dataValidation type="list" allowBlank="1" showInputMessage="1" showErrorMessage="1" sqref="E41 E44">
      <formula1>"土木,建築,設備"</formula1>
    </dataValidation>
    <dataValidation type="list" allowBlank="1" showInputMessage="1" showErrorMessage="1" sqref="E40">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5 E42:E43"/>
    <dataValidation type="list" allowBlank="1" showInputMessage="1" showErrorMessage="1" sqref="C33:C48 C31">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D22"/>
  <sheetViews>
    <sheetView tabSelected="1" zoomScale="70" zoomScaleNormal="70"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72" t="s">
        <v>154</v>
      </c>
      <c r="C2" s="172"/>
    </row>
    <row r="3" spans="2:3" ht="15.75" customHeight="1">
      <c r="B3" s="87"/>
      <c r="C3" s="87"/>
    </row>
    <row r="4" spans="2:3" ht="28.5">
      <c r="B4" s="172" t="s">
        <v>170</v>
      </c>
      <c r="C4" s="172"/>
    </row>
    <row r="5" spans="2:3" ht="58.5" customHeight="1">
      <c r="B5" s="88"/>
      <c r="C5" s="88"/>
    </row>
    <row r="6" spans="2:3" ht="73.5" customHeight="1">
      <c r="B6" s="89" t="s">
        <v>3</v>
      </c>
      <c r="C6" s="90" t="str">
        <f>'入力シート'!E19</f>
        <v>港北水再生センター発電設備工事</v>
      </c>
    </row>
    <row r="7" spans="2:3" ht="73.5" customHeight="1">
      <c r="B7" s="89"/>
      <c r="C7" s="90"/>
    </row>
    <row r="8" spans="2:3" ht="69" customHeight="1">
      <c r="B8" s="88"/>
      <c r="C8" s="88"/>
    </row>
    <row r="9" spans="2:3" ht="55.5" customHeight="1">
      <c r="B9" s="88"/>
      <c r="C9" s="88"/>
    </row>
    <row r="10" spans="2:3" ht="28.5">
      <c r="B10" s="172" t="s">
        <v>155</v>
      </c>
      <c r="C10" s="172"/>
    </row>
    <row r="11" spans="2:3" ht="14.25">
      <c r="B11" s="173" t="s">
        <v>259</v>
      </c>
      <c r="C11" s="173"/>
    </row>
    <row r="12" spans="2:3" ht="28.5">
      <c r="B12" s="88"/>
      <c r="C12" s="88"/>
    </row>
    <row r="13" spans="2:4" ht="13.5">
      <c r="B13" s="1" t="s">
        <v>208</v>
      </c>
      <c r="C13" s="1"/>
      <c r="D13" s="1"/>
    </row>
    <row r="14" spans="2:4" ht="13.5">
      <c r="B14" s="1"/>
      <c r="C14" s="1" t="str">
        <f>'入力シート'!E20</f>
        <v>環境創造局下水道施設部下水道設備課</v>
      </c>
      <c r="D14" s="1"/>
    </row>
    <row r="15" spans="2:4" ht="13.5">
      <c r="B15" s="1"/>
      <c r="C15" s="1" t="str">
        <f>'入力シート'!E21</f>
        <v>横浜市中区港町１丁目1番地</v>
      </c>
      <c r="D15" s="1"/>
    </row>
    <row r="16" spans="2:4" ht="13.5">
      <c r="B16" s="1"/>
      <c r="C16" s="1" t="str">
        <f>"ＴＥＬ　　"&amp;'入力シート'!E22&amp;"　　　　　　　　　ＦＡＸ　　"&amp;'入力シート'!E23</f>
        <v>ＴＥＬ　　671-2851　　　　　　　　　ＦＡＸ　　663-4313</v>
      </c>
      <c r="D16" s="1"/>
    </row>
    <row r="18" spans="2:4" ht="13.5">
      <c r="B18" s="1" t="s">
        <v>209</v>
      </c>
      <c r="C18" s="1"/>
      <c r="D18" s="1"/>
    </row>
    <row r="19" spans="2:4" ht="6" customHeight="1">
      <c r="B19" s="1"/>
      <c r="C19" s="1"/>
      <c r="D19" s="1"/>
    </row>
    <row r="20" spans="2:4" ht="13.5">
      <c r="B20" s="1"/>
      <c r="C20" s="174">
        <f>'入力シート'!E24</f>
        <v>41523</v>
      </c>
      <c r="D20" s="174"/>
    </row>
    <row r="21" spans="2:4" ht="5.25" customHeight="1">
      <c r="B21" s="1"/>
      <c r="C21" s="141"/>
      <c r="D21" s="141"/>
    </row>
    <row r="22" spans="2:4" ht="13.5">
      <c r="B22" s="1" t="s">
        <v>210</v>
      </c>
      <c r="C22" s="1"/>
      <c r="D22" s="1"/>
    </row>
  </sheetData>
  <sheetProtection password="E7B6" sheet="1" formatCells="0" formatRows="0" insertRows="0"/>
  <mergeCells count="5">
    <mergeCell ref="B2:C2"/>
    <mergeCell ref="B4:C4"/>
    <mergeCell ref="B10:C10"/>
    <mergeCell ref="B11:C11"/>
    <mergeCell ref="C20:D20"/>
  </mergeCells>
  <printOptions/>
  <pageMargins left="0.57" right="0.4" top="0.984" bottom="0.984" header="0.512" footer="0.512"/>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zoomScale="85" zoomScaleNormal="85" zoomScalePageLayoutView="0" workbookViewId="0" topLeftCell="A1">
      <selection activeCell="A1" sqref="A1"/>
    </sheetView>
  </sheetViews>
  <sheetFormatPr defaultColWidth="9.00390625" defaultRowHeight="13.5"/>
  <cols>
    <col min="1" max="1" width="5.875" style="102" customWidth="1"/>
    <col min="2" max="2" width="14.375" style="102" customWidth="1"/>
    <col min="3" max="3" width="27.75390625" style="102" customWidth="1"/>
    <col min="4" max="4" width="19.625" style="102" customWidth="1"/>
    <col min="5" max="5" width="20.875" style="102" customWidth="1"/>
    <col min="6" max="6" width="11.125" style="102" customWidth="1"/>
    <col min="7" max="7" width="10.875" style="102" customWidth="1"/>
    <col min="8" max="16384" width="9.00390625" style="102" customWidth="1"/>
  </cols>
  <sheetData>
    <row r="1" ht="13.5">
      <c r="A1" s="102" t="s">
        <v>181</v>
      </c>
    </row>
    <row r="3" spans="1:7" ht="13.5">
      <c r="A3" s="177" t="s">
        <v>156</v>
      </c>
      <c r="B3" s="177"/>
      <c r="C3" s="177"/>
      <c r="D3" s="177"/>
      <c r="E3" s="177"/>
      <c r="F3" s="177"/>
      <c r="G3" s="177"/>
    </row>
    <row r="4" spans="1:7" ht="13.5">
      <c r="A4" s="177" t="s">
        <v>157</v>
      </c>
      <c r="B4" s="177"/>
      <c r="C4" s="181" t="str">
        <f>'入力シート'!E19</f>
        <v>港北水再生センター発電設備工事</v>
      </c>
      <c r="D4" s="181"/>
      <c r="E4" s="181"/>
      <c r="F4" s="181"/>
      <c r="G4" s="181"/>
    </row>
    <row r="5" spans="1:7" ht="41.25" customHeight="1">
      <c r="A5" s="177" t="s">
        <v>152</v>
      </c>
      <c r="B5" s="177"/>
      <c r="C5" s="177"/>
      <c r="D5" s="177"/>
      <c r="E5" s="177"/>
      <c r="F5" s="177"/>
      <c r="G5" s="177"/>
    </row>
    <row r="6" spans="1:2" ht="7.5" customHeight="1">
      <c r="A6" s="103"/>
      <c r="B6" s="103"/>
    </row>
    <row r="7" spans="1:7" ht="56.25" customHeight="1">
      <c r="A7" s="182" t="s">
        <v>158</v>
      </c>
      <c r="B7" s="182"/>
      <c r="C7" s="182"/>
      <c r="D7" s="182"/>
      <c r="E7" s="182"/>
      <c r="F7" s="182"/>
      <c r="G7" s="182"/>
    </row>
    <row r="8" spans="1:7" ht="7.5" customHeight="1">
      <c r="A8" s="103"/>
      <c r="B8" s="103"/>
      <c r="C8" s="103"/>
      <c r="D8" s="103"/>
      <c r="E8" s="103"/>
      <c r="F8" s="103"/>
      <c r="G8" s="103"/>
    </row>
    <row r="9" spans="1:7" ht="32.25" customHeight="1">
      <c r="A9" s="183" t="s">
        <v>159</v>
      </c>
      <c r="B9" s="183"/>
      <c r="C9" s="183"/>
      <c r="D9" s="183"/>
      <c r="E9" s="183"/>
      <c r="F9" s="183"/>
      <c r="G9" s="183"/>
    </row>
    <row r="10" spans="2:6" ht="13.5">
      <c r="B10" s="180" t="s">
        <v>122</v>
      </c>
      <c r="C10" s="180"/>
      <c r="D10" s="180"/>
      <c r="E10" s="105" t="s">
        <v>123</v>
      </c>
      <c r="F10" s="106"/>
    </row>
    <row r="11" spans="2:6" ht="13.5">
      <c r="B11" s="179" t="s">
        <v>124</v>
      </c>
      <c r="C11" s="179"/>
      <c r="D11" s="179"/>
      <c r="E11" s="107">
        <f>'入力シート'!E24</f>
        <v>41523</v>
      </c>
      <c r="F11" s="108"/>
    </row>
    <row r="12" spans="2:6" ht="13.5">
      <c r="B12" s="179" t="s">
        <v>125</v>
      </c>
      <c r="C12" s="179"/>
      <c r="D12" s="179"/>
      <c r="E12" s="107">
        <f>'入力シート'!E25</f>
        <v>41530</v>
      </c>
      <c r="F12" s="108"/>
    </row>
    <row r="13" spans="2:6" ht="13.5">
      <c r="B13" s="179" t="s">
        <v>126</v>
      </c>
      <c r="C13" s="179"/>
      <c r="D13" s="179"/>
      <c r="E13" s="109">
        <f>'入力シート'!E26</f>
        <v>41541</v>
      </c>
      <c r="F13" s="110"/>
    </row>
    <row r="14" spans="2:6" ht="13.5">
      <c r="B14" s="179"/>
      <c r="C14" s="179"/>
      <c r="D14" s="179"/>
      <c r="E14" s="111">
        <f>'入力シート'!E27</f>
        <v>41543</v>
      </c>
      <c r="F14" s="112"/>
    </row>
    <row r="15" spans="2:6" ht="13.5">
      <c r="B15" s="179" t="s">
        <v>127</v>
      </c>
      <c r="C15" s="179"/>
      <c r="D15" s="179"/>
      <c r="E15" s="113">
        <f>'入力シート'!E28</f>
        <v>41568</v>
      </c>
      <c r="F15" s="114"/>
    </row>
    <row r="16" ht="7.5" customHeight="1"/>
    <row r="17" spans="1:7" ht="115.5" customHeight="1">
      <c r="A17" s="184" t="s">
        <v>194</v>
      </c>
      <c r="B17" s="184"/>
      <c r="C17" s="184"/>
      <c r="D17" s="184"/>
      <c r="E17" s="184"/>
      <c r="F17" s="184"/>
      <c r="G17" s="184"/>
    </row>
    <row r="18" spans="1:7" s="116" customFormat="1" ht="7.5" customHeight="1">
      <c r="A18" s="115"/>
      <c r="B18" s="115"/>
      <c r="C18" s="115"/>
      <c r="D18" s="115"/>
      <c r="E18" s="115"/>
      <c r="F18" s="115"/>
      <c r="G18" s="115"/>
    </row>
    <row r="19" spans="1:7" ht="30" customHeight="1">
      <c r="A19" s="182" t="s">
        <v>160</v>
      </c>
      <c r="B19" s="182"/>
      <c r="C19" s="182"/>
      <c r="D19" s="182"/>
      <c r="E19" s="182"/>
      <c r="F19" s="182"/>
      <c r="G19" s="182"/>
    </row>
    <row r="20" spans="2:7" s="117" customFormat="1" ht="16.5" customHeight="1">
      <c r="B20" s="178" t="s">
        <v>136</v>
      </c>
      <c r="C20" s="178"/>
      <c r="D20" s="178" t="s">
        <v>135</v>
      </c>
      <c r="E20" s="178"/>
      <c r="F20" s="178"/>
      <c r="G20" s="118"/>
    </row>
    <row r="21" spans="1:7" ht="30" customHeight="1">
      <c r="A21" s="103"/>
      <c r="B21" s="176" t="str">
        <f>'入力シート'!D31&amp;"の具体的評価項目"</f>
        <v>総合的なコストに関する提案の具体的評価項目</v>
      </c>
      <c r="C21" s="176"/>
      <c r="D21" s="175" t="str">
        <f>IF('入力シート'!C31="適用",'入力シート'!E31,"今回工事ではこの項目を適用しません。")</f>
        <v>発電機効率を勘案した発電設備の燃料消費率の低減に関する提案とそれに対する技術所見</v>
      </c>
      <c r="E21" s="175"/>
      <c r="F21" s="175"/>
      <c r="G21" s="118"/>
    </row>
    <row r="22" spans="1:7" ht="30" customHeight="1">
      <c r="A22" s="103"/>
      <c r="B22" s="176" t="s">
        <v>172</v>
      </c>
      <c r="C22" s="176"/>
      <c r="D22" s="175" t="str">
        <f>IF('入力シート'!C33="適用",'入力シート'!E33,"今回工事ではこの項目を適用しません。")</f>
        <v>工事計画全体の具体的な管理計画</v>
      </c>
      <c r="E22" s="175"/>
      <c r="F22" s="175"/>
      <c r="G22" s="118"/>
    </row>
    <row r="23" spans="1:7" ht="30" customHeight="1">
      <c r="A23" s="103"/>
      <c r="B23" s="176" t="s">
        <v>173</v>
      </c>
      <c r="C23" s="176"/>
      <c r="D23" s="175" t="str">
        <f>IF('入力シート'!C34="適用",'入力シート'!E34,"今回工事ではこの項目を適用しません。")</f>
        <v>今回工事ではこの項目を適用しません。</v>
      </c>
      <c r="E23" s="175"/>
      <c r="F23" s="175"/>
      <c r="G23" s="118"/>
    </row>
    <row r="24" spans="1:7" ht="30" customHeight="1">
      <c r="A24" s="103"/>
      <c r="B24" s="176" t="s">
        <v>174</v>
      </c>
      <c r="C24" s="176"/>
      <c r="D24" s="175" t="str">
        <f>IF('入力シート'!C35="適用",'入力シート'!E35,"今回工事ではこの項目を適用しません。")</f>
        <v>今回工事ではこの項目を適用しません。</v>
      </c>
      <c r="E24" s="175"/>
      <c r="F24" s="175"/>
      <c r="G24" s="118"/>
    </row>
    <row r="25" spans="1:7" ht="30" customHeight="1">
      <c r="A25" s="103"/>
      <c r="B25" s="176" t="s">
        <v>175</v>
      </c>
      <c r="C25" s="176"/>
      <c r="D25" s="175" t="str">
        <f>IF('入力シート'!C36="適用",'入力シート'!E36,"今回工事ではこの項目を適用しません。")</f>
        <v>今回工事ではこの項目を適用しません。</v>
      </c>
      <c r="E25" s="175"/>
      <c r="F25" s="175"/>
      <c r="G25" s="118"/>
    </row>
    <row r="26" spans="1:7" ht="30" customHeight="1">
      <c r="A26" s="103"/>
      <c r="B26" s="176" t="s">
        <v>176</v>
      </c>
      <c r="C26" s="176"/>
      <c r="D26" s="175" t="str">
        <f>IF('入力シート'!C37="適用",'入力シート'!E37,"今回工事ではこの項目を適用しません。")</f>
        <v>現場作業全般における安全計画</v>
      </c>
      <c r="E26" s="175"/>
      <c r="F26" s="175"/>
      <c r="G26" s="118"/>
    </row>
    <row r="27" spans="1:7" ht="30" customHeight="1">
      <c r="A27" s="103"/>
      <c r="B27" s="176" t="s">
        <v>177</v>
      </c>
      <c r="C27" s="176"/>
      <c r="D27" s="175" t="str">
        <f>IF('入力シート'!C38="適用",'入力シート'!E38,"今回工事ではこの項目を適用しません。")</f>
        <v>今回工事ではこの項目を適用しません。</v>
      </c>
      <c r="E27" s="175"/>
      <c r="F27" s="175"/>
      <c r="G27" s="118"/>
    </row>
    <row r="28" spans="1:7" ht="30" customHeight="1">
      <c r="A28" s="103"/>
      <c r="B28" s="176" t="s">
        <v>178</v>
      </c>
      <c r="C28" s="176"/>
      <c r="D28" s="175" t="str">
        <f>IF('入力シート'!C39="適用",'入力シート'!E39,"今回工事ではこの項目を適用しません。")</f>
        <v>下水道施設におけるガスタービンエンジンを原動機とする3250kVA以上の発電設備工事</v>
      </c>
      <c r="E28" s="175"/>
      <c r="F28" s="175"/>
      <c r="G28" s="118"/>
    </row>
    <row r="29" spans="1:7" ht="30.75" customHeight="1">
      <c r="A29" s="103"/>
      <c r="B29" s="176" t="s">
        <v>179</v>
      </c>
      <c r="C29" s="176"/>
      <c r="D29" s="175" t="str">
        <f>IF('入力シート'!C40="適用",'入力シート'!E40,"今回工事ではこの項目を適用しません。")</f>
        <v>電気</v>
      </c>
      <c r="E29" s="175"/>
      <c r="F29" s="175"/>
      <c r="G29" s="118"/>
    </row>
    <row r="30" spans="1:7" ht="30" customHeight="1">
      <c r="A30" s="103"/>
      <c r="B30" s="176" t="s">
        <v>180</v>
      </c>
      <c r="C30" s="176"/>
      <c r="D30" s="175" t="str">
        <f>IF('入力シート'!C41="適用",'入力シート'!E41,"今回工事ではこの項目を適用しません。")</f>
        <v>今回工事ではこの項目を適用しません。</v>
      </c>
      <c r="E30" s="175"/>
      <c r="F30" s="175"/>
      <c r="G30" s="118"/>
    </row>
    <row r="31" spans="1:7" ht="30" customHeight="1">
      <c r="A31" s="103"/>
      <c r="B31" s="176" t="s">
        <v>137</v>
      </c>
      <c r="C31" s="176"/>
      <c r="D31" s="175" t="str">
        <f>IF('入力シート'!C42="適用",'入力シート'!E42,"今回工事ではこの項目を適用しません。")</f>
        <v>今回工事ではこの項目を適用しません。</v>
      </c>
      <c r="E31" s="175"/>
      <c r="F31" s="175"/>
      <c r="G31" s="118"/>
    </row>
    <row r="32" spans="1:7" ht="30.75" customHeight="1">
      <c r="A32" s="103"/>
      <c r="B32" s="176" t="s">
        <v>161</v>
      </c>
      <c r="C32" s="176"/>
      <c r="D32" s="175" t="str">
        <f>IF('入力シート'!C44="適用",'入力シート'!E44,"今回工事ではこの項目を適用しません。")</f>
        <v>今回工事ではこの項目を適用しません。</v>
      </c>
      <c r="E32" s="175"/>
      <c r="F32" s="175"/>
      <c r="G32" s="118"/>
    </row>
    <row r="33" spans="1:7" ht="30" customHeight="1">
      <c r="A33" s="103"/>
      <c r="B33" s="176" t="s">
        <v>134</v>
      </c>
      <c r="C33" s="176"/>
      <c r="D33" s="175" t="str">
        <f>IF('入力シート'!C46="適用",'入力シート'!E46,"今回工事ではこの項目を適用しません。")</f>
        <v>今回工事ではこの項目を適用しません。</v>
      </c>
      <c r="E33" s="175"/>
      <c r="F33" s="175"/>
      <c r="G33" s="118"/>
    </row>
    <row r="34" spans="1:7" ht="30" customHeight="1">
      <c r="A34" s="103"/>
      <c r="B34" s="186" t="s">
        <v>190</v>
      </c>
      <c r="C34" s="186"/>
      <c r="D34" s="186"/>
      <c r="E34" s="186"/>
      <c r="F34" s="186"/>
      <c r="G34" s="118"/>
    </row>
    <row r="35" spans="1:7" ht="7.5" customHeight="1">
      <c r="A35" s="119"/>
      <c r="B35" s="119"/>
      <c r="C35" s="119"/>
      <c r="D35" s="119"/>
      <c r="E35" s="119"/>
      <c r="F35" s="119"/>
      <c r="G35" s="119"/>
    </row>
    <row r="36" spans="1:7" ht="284.25" customHeight="1">
      <c r="A36" s="182" t="s">
        <v>162</v>
      </c>
      <c r="B36" s="182"/>
      <c r="C36" s="182"/>
      <c r="D36" s="182"/>
      <c r="E36" s="182"/>
      <c r="F36" s="182"/>
      <c r="G36" s="182"/>
    </row>
    <row r="37" spans="1:7" ht="7.5" customHeight="1">
      <c r="A37" s="103"/>
      <c r="B37" s="103"/>
      <c r="C37" s="103"/>
      <c r="D37" s="103"/>
      <c r="E37" s="103"/>
      <c r="F37" s="103"/>
      <c r="G37" s="103"/>
    </row>
    <row r="38" spans="1:7" s="1" customFormat="1" ht="28.5" customHeight="1">
      <c r="A38" s="187" t="s">
        <v>247</v>
      </c>
      <c r="B38" s="187"/>
      <c r="C38" s="187"/>
      <c r="D38" s="187"/>
      <c r="E38" s="187"/>
      <c r="F38" s="187"/>
      <c r="G38" s="187"/>
    </row>
    <row r="39" spans="1:7" ht="7.5" customHeight="1">
      <c r="A39" s="103"/>
      <c r="B39" s="103"/>
      <c r="C39" s="103"/>
      <c r="D39" s="103"/>
      <c r="E39" s="103"/>
      <c r="F39" s="103"/>
      <c r="G39" s="103"/>
    </row>
    <row r="40" spans="1:7" ht="155.25" customHeight="1">
      <c r="A40" s="182" t="s">
        <v>248</v>
      </c>
      <c r="B40" s="182"/>
      <c r="C40" s="182"/>
      <c r="D40" s="182"/>
      <c r="E40" s="182"/>
      <c r="F40" s="182"/>
      <c r="G40" s="182"/>
    </row>
    <row r="41" spans="1:7" ht="7.5" customHeight="1">
      <c r="A41" s="103"/>
      <c r="B41" s="103"/>
      <c r="C41" s="103"/>
      <c r="D41" s="103"/>
      <c r="E41" s="103"/>
      <c r="F41" s="103"/>
      <c r="G41" s="103"/>
    </row>
    <row r="42" spans="1:7" ht="344.25" customHeight="1">
      <c r="A42" s="182" t="s">
        <v>249</v>
      </c>
      <c r="B42" s="182"/>
      <c r="C42" s="182"/>
      <c r="D42" s="182"/>
      <c r="E42" s="182"/>
      <c r="F42" s="182"/>
      <c r="G42" s="182"/>
    </row>
    <row r="43" spans="1:7" ht="6.75" customHeight="1">
      <c r="A43" s="103"/>
      <c r="B43" s="103"/>
      <c r="C43" s="103"/>
      <c r="D43" s="103"/>
      <c r="E43" s="103"/>
      <c r="F43" s="103"/>
      <c r="G43" s="103"/>
    </row>
    <row r="44" spans="1:7" ht="184.5" customHeight="1">
      <c r="A44" s="182" t="s">
        <v>250</v>
      </c>
      <c r="B44" s="182"/>
      <c r="C44" s="182"/>
      <c r="D44" s="182"/>
      <c r="E44" s="182"/>
      <c r="F44" s="182"/>
      <c r="G44" s="182"/>
    </row>
    <row r="45" spans="1:7" ht="9" customHeight="1">
      <c r="A45" s="104"/>
      <c r="B45" s="104"/>
      <c r="C45" s="104"/>
      <c r="D45" s="104"/>
      <c r="E45" s="104"/>
      <c r="F45" s="104"/>
      <c r="G45" s="104"/>
    </row>
    <row r="46" spans="1:7" ht="34.5" customHeight="1">
      <c r="A46" s="182" t="s">
        <v>251</v>
      </c>
      <c r="B46" s="182"/>
      <c r="C46" s="182"/>
      <c r="D46" s="182"/>
      <c r="E46" s="182"/>
      <c r="F46" s="182"/>
      <c r="G46" s="182"/>
    </row>
    <row r="47" spans="1:7" ht="7.5" customHeight="1">
      <c r="A47" s="103"/>
      <c r="B47" s="103"/>
      <c r="C47" s="103"/>
      <c r="D47" s="103"/>
      <c r="E47" s="103"/>
      <c r="F47" s="103"/>
      <c r="G47" s="103"/>
    </row>
    <row r="48" spans="1:7" ht="43.5" customHeight="1">
      <c r="A48" s="182" t="s">
        <v>252</v>
      </c>
      <c r="B48" s="182"/>
      <c r="C48" s="182"/>
      <c r="D48" s="182"/>
      <c r="E48" s="182"/>
      <c r="F48" s="182"/>
      <c r="G48" s="182"/>
    </row>
    <row r="49" spans="1:7" ht="7.5" customHeight="1">
      <c r="A49" s="103"/>
      <c r="B49" s="103"/>
      <c r="C49" s="103"/>
      <c r="D49" s="103"/>
      <c r="E49" s="103"/>
      <c r="F49" s="103"/>
      <c r="G49" s="103"/>
    </row>
    <row r="50" spans="1:7" ht="195.75" customHeight="1">
      <c r="A50" s="182" t="s">
        <v>257</v>
      </c>
      <c r="B50" s="182"/>
      <c r="C50" s="182"/>
      <c r="D50" s="182"/>
      <c r="E50" s="182"/>
      <c r="F50" s="182"/>
      <c r="G50" s="182"/>
    </row>
    <row r="51" spans="1:7" ht="7.5" customHeight="1">
      <c r="A51" s="103"/>
      <c r="B51" s="103"/>
      <c r="C51" s="103"/>
      <c r="D51" s="103"/>
      <c r="E51" s="103"/>
      <c r="F51" s="103"/>
      <c r="G51" s="103"/>
    </row>
    <row r="52" spans="1:7" ht="132" customHeight="1">
      <c r="A52" s="185" t="s">
        <v>253</v>
      </c>
      <c r="B52" s="185"/>
      <c r="C52" s="185"/>
      <c r="D52" s="185"/>
      <c r="E52" s="185"/>
      <c r="F52" s="185"/>
      <c r="G52" s="185"/>
    </row>
    <row r="53" spans="1:7" ht="7.5" customHeight="1">
      <c r="A53" s="103"/>
      <c r="B53" s="103"/>
      <c r="C53" s="103"/>
      <c r="D53" s="103"/>
      <c r="E53" s="103"/>
      <c r="F53" s="103"/>
      <c r="G53" s="103"/>
    </row>
    <row r="54" spans="1:7" ht="140.25" customHeight="1">
      <c r="A54" s="182" t="s">
        <v>254</v>
      </c>
      <c r="B54" s="182"/>
      <c r="C54" s="182"/>
      <c r="D54" s="182"/>
      <c r="E54" s="182"/>
      <c r="F54" s="182"/>
      <c r="G54" s="182"/>
    </row>
  </sheetData>
  <sheetProtection password="E7B6" sheet="1" formatCells="0" formatRows="0" insertRows="0"/>
  <mergeCells count="52">
    <mergeCell ref="B27:C27"/>
    <mergeCell ref="A40:G40"/>
    <mergeCell ref="A44:G44"/>
    <mergeCell ref="D29:F29"/>
    <mergeCell ref="D30:F30"/>
    <mergeCell ref="B33:C33"/>
    <mergeCell ref="D31:F31"/>
    <mergeCell ref="B34:F34"/>
    <mergeCell ref="A38:G38"/>
    <mergeCell ref="A54:G54"/>
    <mergeCell ref="A42:G42"/>
    <mergeCell ref="A48:G48"/>
    <mergeCell ref="A50:G50"/>
    <mergeCell ref="A46:G46"/>
    <mergeCell ref="D21:F21"/>
    <mergeCell ref="A36:G36"/>
    <mergeCell ref="B31:C31"/>
    <mergeCell ref="D22:F22"/>
    <mergeCell ref="A52:G52"/>
    <mergeCell ref="B21:C21"/>
    <mergeCell ref="C4:G4"/>
    <mergeCell ref="A7:G7"/>
    <mergeCell ref="A9:G9"/>
    <mergeCell ref="A17:G17"/>
    <mergeCell ref="A19:G19"/>
    <mergeCell ref="B20:C20"/>
    <mergeCell ref="B13:D14"/>
    <mergeCell ref="A3:G3"/>
    <mergeCell ref="A5:G5"/>
    <mergeCell ref="A4:B4"/>
    <mergeCell ref="D20:F20"/>
    <mergeCell ref="B11:D11"/>
    <mergeCell ref="B12:D12"/>
    <mergeCell ref="B10:D10"/>
    <mergeCell ref="B15:D15"/>
    <mergeCell ref="D25:F25"/>
    <mergeCell ref="B25:C25"/>
    <mergeCell ref="D23:F23"/>
    <mergeCell ref="D24:F24"/>
    <mergeCell ref="B22:C22"/>
    <mergeCell ref="B23:C23"/>
    <mergeCell ref="B24:C24"/>
    <mergeCell ref="D26:F26"/>
    <mergeCell ref="D32:F32"/>
    <mergeCell ref="D28:F28"/>
    <mergeCell ref="D33:F33"/>
    <mergeCell ref="B32:C32"/>
    <mergeCell ref="B29:C29"/>
    <mergeCell ref="B30:C30"/>
    <mergeCell ref="D27:F27"/>
    <mergeCell ref="B28:C28"/>
    <mergeCell ref="B26:C26"/>
  </mergeCells>
  <printOptions/>
  <pageMargins left="0.65" right="0.16" top="0.4" bottom="0.29" header="0.27" footer="0.18"/>
  <pageSetup fitToHeight="1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H68"/>
  <sheetViews>
    <sheetView view="pageBreakPreview" zoomScale="85" zoomScaleSheetLayoutView="85" workbookViewId="0" topLeftCell="A1">
      <selection activeCell="A1" sqref="A1:H1"/>
    </sheetView>
  </sheetViews>
  <sheetFormatPr defaultColWidth="9.00390625" defaultRowHeight="13.5"/>
  <cols>
    <col min="1" max="2" width="9.00390625" style="5" customWidth="1"/>
    <col min="3" max="3" width="10.625" style="5" customWidth="1"/>
    <col min="4" max="4" width="5.00390625" style="5" bestFit="1" customWidth="1"/>
    <col min="5" max="5" width="27.375" style="5" customWidth="1"/>
    <col min="6" max="6" width="22.375" style="5" customWidth="1"/>
    <col min="7" max="7" width="24.875" style="5" customWidth="1"/>
    <col min="8" max="8" width="7.125" style="5" customWidth="1"/>
    <col min="9" max="16384" width="9.00390625" style="5" customWidth="1"/>
  </cols>
  <sheetData>
    <row r="1" spans="1:8" ht="13.5">
      <c r="A1" s="210" t="s">
        <v>256</v>
      </c>
      <c r="B1" s="210"/>
      <c r="C1" s="210"/>
      <c r="D1" s="210"/>
      <c r="E1" s="210"/>
      <c r="F1" s="210"/>
      <c r="G1" s="210"/>
      <c r="H1" s="210"/>
    </row>
    <row r="2" spans="1:8" ht="13.5">
      <c r="A2" s="211" t="s">
        <v>65</v>
      </c>
      <c r="B2" s="211"/>
      <c r="C2" s="211"/>
      <c r="D2" s="211"/>
      <c r="E2" s="211"/>
      <c r="F2" s="211"/>
      <c r="G2" s="211"/>
      <c r="H2" s="211"/>
    </row>
    <row r="3" spans="1:8" ht="25.5">
      <c r="A3" s="6" t="s">
        <v>66</v>
      </c>
      <c r="B3" s="6" t="s">
        <v>87</v>
      </c>
      <c r="C3" s="6" t="s">
        <v>88</v>
      </c>
      <c r="D3" s="6" t="s">
        <v>67</v>
      </c>
      <c r="E3" s="6" t="s">
        <v>68</v>
      </c>
      <c r="F3" s="6" t="s">
        <v>89</v>
      </c>
      <c r="G3" s="6" t="s">
        <v>69</v>
      </c>
      <c r="H3" s="6" t="s">
        <v>70</v>
      </c>
    </row>
    <row r="4" spans="1:8" ht="51" customHeight="1">
      <c r="A4" s="7" t="s">
        <v>142</v>
      </c>
      <c r="B4" s="8"/>
      <c r="C4" s="9"/>
      <c r="D4" s="10" t="s">
        <v>71</v>
      </c>
      <c r="E4" s="11" t="s">
        <v>145</v>
      </c>
      <c r="F4" s="9"/>
      <c r="G4" s="8"/>
      <c r="H4" s="12"/>
    </row>
    <row r="5" spans="1:8" ht="36.75" customHeight="1">
      <c r="A5" s="206" t="s">
        <v>72</v>
      </c>
      <c r="B5" s="188" t="str">
        <f>'入力シート'!D31</f>
        <v>総合的なコストに関する提案</v>
      </c>
      <c r="C5" s="203" t="str">
        <f>'入力シート'!E31</f>
        <v>発電機効率を勘案した発電設備の燃料消費率の低減に関する提案とそれに対する技術所見</v>
      </c>
      <c r="D5" s="206" t="s">
        <v>182</v>
      </c>
      <c r="E5" s="199" t="s">
        <v>258</v>
      </c>
      <c r="F5" s="188" t="s">
        <v>217</v>
      </c>
      <c r="G5" s="7" t="s">
        <v>216</v>
      </c>
      <c r="H5" s="13">
        <v>12</v>
      </c>
    </row>
    <row r="6" spans="1:8" ht="149.25" customHeight="1">
      <c r="A6" s="207"/>
      <c r="B6" s="189"/>
      <c r="C6" s="204"/>
      <c r="D6" s="207"/>
      <c r="E6" s="200"/>
      <c r="F6" s="189"/>
      <c r="G6" s="150" t="s">
        <v>240</v>
      </c>
      <c r="H6" s="13" t="s">
        <v>191</v>
      </c>
    </row>
    <row r="7" spans="1:8" ht="24" customHeight="1">
      <c r="A7" s="207"/>
      <c r="B7" s="189"/>
      <c r="C7" s="204"/>
      <c r="D7" s="207"/>
      <c r="E7" s="200"/>
      <c r="F7" s="189"/>
      <c r="G7" s="7" t="s">
        <v>195</v>
      </c>
      <c r="H7" s="149">
        <v>0</v>
      </c>
    </row>
    <row r="8" spans="1:8" ht="33" customHeight="1">
      <c r="A8" s="207"/>
      <c r="B8" s="190"/>
      <c r="C8" s="205"/>
      <c r="D8" s="208"/>
      <c r="E8" s="201"/>
      <c r="F8" s="190"/>
      <c r="G8" s="7" t="s">
        <v>188</v>
      </c>
      <c r="H8" s="13" t="s">
        <v>187</v>
      </c>
    </row>
    <row r="9" spans="1:8" ht="34.5" customHeight="1">
      <c r="A9" s="207"/>
      <c r="B9" s="198" t="s">
        <v>73</v>
      </c>
      <c r="C9" s="203" t="str">
        <f>IF('入力シート'!C33="適用",'入力シート'!E33,"今回工事ではこの項目を適用しません。")</f>
        <v>工事計画全体の具体的な管理計画</v>
      </c>
      <c r="D9" s="197" t="str">
        <f>IF('入力シート'!C33="適用","２号","不要")</f>
        <v>２号</v>
      </c>
      <c r="E9" s="199" t="str">
        <f>IF('入力シート'!C33="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本件工事の概略工程表及び工程管理に係る技術的所見を記入して下さい。指定の様式をそのまま使用するか、項目を必要に応じて追加して記入してもかまいませんが、A4片面2枚あるいはA3片面1枚までを限度とします。</v>
      </c>
      <c r="F9" s="197" t="str">
        <f>IF('入力シート'!C33="適用","不要","")</f>
        <v>不要</v>
      </c>
      <c r="G9" s="11" t="str">
        <f>IF('入力シート'!$C$33="適用","工程管理に対して、現場条件を踏まえて適切であり、重要な項目が網羅されている。","")</f>
        <v>工程管理に対して、現場条件を踏まえて適切であり、重要な項目が網羅されている。</v>
      </c>
      <c r="H9" s="13">
        <f>IF('入力シート'!$C$33="適用",6,"")</f>
        <v>6</v>
      </c>
    </row>
    <row r="10" spans="1:8" ht="34.5" customHeight="1">
      <c r="A10" s="207"/>
      <c r="B10" s="198"/>
      <c r="C10" s="204"/>
      <c r="D10" s="197"/>
      <c r="E10" s="200"/>
      <c r="F10" s="197"/>
      <c r="G10" s="11" t="str">
        <f>IF('入力シート'!$C$33="適用","工程管理に対して、重要な項目が概ね記載されている。","")</f>
        <v>工程管理に対して、重要な項目が概ね記載されている。</v>
      </c>
      <c r="H10" s="13">
        <f>IF('入力シート'!$C$33="適用",3,"")</f>
        <v>3</v>
      </c>
    </row>
    <row r="11" spans="1:8" ht="34.5" customHeight="1">
      <c r="A11" s="207"/>
      <c r="B11" s="198"/>
      <c r="C11" s="204"/>
      <c r="D11" s="197"/>
      <c r="E11" s="200"/>
      <c r="F11" s="197"/>
      <c r="G11" s="11" t="str">
        <f>IF('入力シート'!$C$33="適用","工程管理に対して、重要な項目の記載が十分でなく、一般的な事項が記載されている。","")</f>
        <v>工程管理に対して、重要な項目の記載が十分でなく、一般的な事項が記載されている。</v>
      </c>
      <c r="H11" s="13">
        <f>IF('入力シート'!$C$33="適用",0,"")</f>
        <v>0</v>
      </c>
    </row>
    <row r="12" spans="1:8" ht="34.5" customHeight="1">
      <c r="A12" s="207"/>
      <c r="B12" s="198"/>
      <c r="C12" s="205"/>
      <c r="D12" s="197"/>
      <c r="E12" s="201"/>
      <c r="F12" s="197"/>
      <c r="G12" s="11" t="str">
        <f>IF('入力シート'!$C$33="適用","不適切である。","")</f>
        <v>不適切である。</v>
      </c>
      <c r="H12" s="13" t="str">
        <f>IF('入力シート'!$C$33="適用","欠格","")</f>
        <v>欠格</v>
      </c>
    </row>
    <row r="13" spans="1:8" ht="18" customHeight="1">
      <c r="A13" s="207"/>
      <c r="B13" s="198" t="s">
        <v>74</v>
      </c>
      <c r="C13" s="203" t="s">
        <v>196</v>
      </c>
      <c r="D13" s="197" t="s">
        <v>197</v>
      </c>
      <c r="E13" s="199" t="s">
        <v>196</v>
      </c>
      <c r="F13" s="197" t="s">
        <v>198</v>
      </c>
      <c r="G13" s="11" t="s">
        <v>198</v>
      </c>
      <c r="H13" s="13" t="s">
        <v>198</v>
      </c>
    </row>
    <row r="14" spans="1:8" ht="18" customHeight="1">
      <c r="A14" s="207"/>
      <c r="B14" s="198"/>
      <c r="C14" s="204"/>
      <c r="D14" s="197"/>
      <c r="E14" s="200"/>
      <c r="F14" s="197"/>
      <c r="G14" s="11" t="s">
        <v>198</v>
      </c>
      <c r="H14" s="13" t="s">
        <v>198</v>
      </c>
    </row>
    <row r="15" spans="1:8" ht="18" customHeight="1">
      <c r="A15" s="207"/>
      <c r="B15" s="198"/>
      <c r="C15" s="204"/>
      <c r="D15" s="197"/>
      <c r="E15" s="200"/>
      <c r="F15" s="197"/>
      <c r="G15" s="11" t="s">
        <v>198</v>
      </c>
      <c r="H15" s="13" t="s">
        <v>198</v>
      </c>
    </row>
    <row r="16" spans="1:8" ht="18" customHeight="1">
      <c r="A16" s="207"/>
      <c r="B16" s="198"/>
      <c r="C16" s="205"/>
      <c r="D16" s="197"/>
      <c r="E16" s="201"/>
      <c r="F16" s="197"/>
      <c r="G16" s="11" t="s">
        <v>198</v>
      </c>
      <c r="H16" s="13" t="s">
        <v>198</v>
      </c>
    </row>
    <row r="17" spans="1:8" ht="18" customHeight="1">
      <c r="A17" s="207"/>
      <c r="B17" s="198" t="s">
        <v>75</v>
      </c>
      <c r="C17" s="209" t="s">
        <v>218</v>
      </c>
      <c r="D17" s="197" t="s">
        <v>234</v>
      </c>
      <c r="E17" s="199" t="s">
        <v>218</v>
      </c>
      <c r="F17" s="197" t="s">
        <v>198</v>
      </c>
      <c r="G17" s="11" t="s">
        <v>198</v>
      </c>
      <c r="H17" s="13" t="s">
        <v>198</v>
      </c>
    </row>
    <row r="18" spans="1:8" ht="18" customHeight="1">
      <c r="A18" s="207"/>
      <c r="B18" s="198"/>
      <c r="C18" s="209"/>
      <c r="D18" s="197"/>
      <c r="E18" s="200"/>
      <c r="F18" s="197"/>
      <c r="G18" s="11" t="s">
        <v>198</v>
      </c>
      <c r="H18" s="13" t="s">
        <v>198</v>
      </c>
    </row>
    <row r="19" spans="1:8" ht="18" customHeight="1">
      <c r="A19" s="207"/>
      <c r="B19" s="198"/>
      <c r="C19" s="209"/>
      <c r="D19" s="197"/>
      <c r="E19" s="200"/>
      <c r="F19" s="197"/>
      <c r="G19" s="11" t="s">
        <v>198</v>
      </c>
      <c r="H19" s="13" t="s">
        <v>198</v>
      </c>
    </row>
    <row r="20" spans="1:8" ht="18" customHeight="1">
      <c r="A20" s="207"/>
      <c r="B20" s="198"/>
      <c r="C20" s="209"/>
      <c r="D20" s="197"/>
      <c r="E20" s="201"/>
      <c r="F20" s="197"/>
      <c r="G20" s="11" t="s">
        <v>198</v>
      </c>
      <c r="H20" s="13" t="s">
        <v>198</v>
      </c>
    </row>
    <row r="21" spans="1:8" ht="18" customHeight="1">
      <c r="A21" s="207"/>
      <c r="B21" s="198" t="s">
        <v>76</v>
      </c>
      <c r="C21" s="209" t="s">
        <v>218</v>
      </c>
      <c r="D21" s="197" t="s">
        <v>234</v>
      </c>
      <c r="E21" s="199" t="s">
        <v>218</v>
      </c>
      <c r="F21" s="196"/>
      <c r="G21" s="11"/>
      <c r="H21" s="13"/>
    </row>
    <row r="22" spans="1:8" ht="18" customHeight="1">
      <c r="A22" s="207"/>
      <c r="B22" s="198"/>
      <c r="C22" s="209"/>
      <c r="D22" s="197"/>
      <c r="E22" s="200"/>
      <c r="F22" s="196"/>
      <c r="G22" s="11"/>
      <c r="H22" s="13"/>
    </row>
    <row r="23" spans="1:8" ht="18" customHeight="1">
      <c r="A23" s="207"/>
      <c r="B23" s="198"/>
      <c r="C23" s="209"/>
      <c r="D23" s="197"/>
      <c r="E23" s="200"/>
      <c r="F23" s="196"/>
      <c r="G23" s="11"/>
      <c r="H23" s="13"/>
    </row>
    <row r="24" spans="1:8" ht="18" customHeight="1">
      <c r="A24" s="207"/>
      <c r="B24" s="198"/>
      <c r="C24" s="209"/>
      <c r="D24" s="197"/>
      <c r="E24" s="201"/>
      <c r="F24" s="196"/>
      <c r="G24" s="11"/>
      <c r="H24" s="13"/>
    </row>
    <row r="25" spans="1:8" ht="34.5" customHeight="1">
      <c r="A25" s="207"/>
      <c r="B25" s="198" t="s">
        <v>77</v>
      </c>
      <c r="C25" s="209" t="str">
        <f>IF('入力シート'!C37="適用",'入力シート'!E37,"今回工事ではこの項目を適用しません。")</f>
        <v>現場作業全般における安全計画</v>
      </c>
      <c r="D25" s="197" t="str">
        <f>IF('入力シート'!C37="適用","６号","不要")</f>
        <v>６号</v>
      </c>
      <c r="E25" s="199" t="str">
        <f>IF('入力シート'!C37="適用","指定された安全管理に留意すべき事項について、その対策及び技術的所見を記入して下さい。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5" s="197" t="str">
        <f>IF('入力シート'!C37="適用","不要","")</f>
        <v>不要</v>
      </c>
      <c r="G25" s="11" t="str">
        <f>IF('入力シート'!$C$37="適用","留意すべき事項に対して、現場条件を踏まえて適切であり、重要な項目が網羅されている。","")</f>
        <v>留意すべき事項に対して、現場条件を踏まえて適切であり、重要な項目が網羅されている。</v>
      </c>
      <c r="H25" s="13">
        <f>IF('入力シート'!$C$37="適用",6,"")</f>
        <v>6</v>
      </c>
    </row>
    <row r="26" spans="1:8" ht="34.5" customHeight="1">
      <c r="A26" s="207"/>
      <c r="B26" s="198"/>
      <c r="C26" s="209"/>
      <c r="D26" s="197"/>
      <c r="E26" s="200"/>
      <c r="F26" s="197"/>
      <c r="G26" s="11" t="str">
        <f>IF('入力シート'!$C$37="適用","留意すべき事項に対して、重要な項目が概ね記載されている。","")</f>
        <v>留意すべき事項に対して、重要な項目が概ね記載されている。</v>
      </c>
      <c r="H26" s="13">
        <f>IF('入力シート'!$C$37="適用",3,"")</f>
        <v>3</v>
      </c>
    </row>
    <row r="27" spans="1:8" ht="34.5" customHeight="1">
      <c r="A27" s="207"/>
      <c r="B27" s="198"/>
      <c r="C27" s="209"/>
      <c r="D27" s="197"/>
      <c r="E27" s="200"/>
      <c r="F27" s="197"/>
      <c r="G27" s="11" t="str">
        <f>IF('入力シート'!$C$37="適用","留意すべき事項に対して、重要な項目の記載が十分でなく、一般的な事項が記載されている。","")</f>
        <v>留意すべき事項に対して、重要な項目の記載が十分でなく、一般的な事項が記載されている。</v>
      </c>
      <c r="H27" s="13">
        <f>IF('入力シート'!$C$37="適用",0,"")</f>
        <v>0</v>
      </c>
    </row>
    <row r="28" spans="1:8" ht="34.5" customHeight="1">
      <c r="A28" s="207"/>
      <c r="B28" s="198"/>
      <c r="C28" s="209"/>
      <c r="D28" s="197"/>
      <c r="E28" s="201"/>
      <c r="F28" s="197"/>
      <c r="G28" s="11" t="str">
        <f>IF('入力シート'!$C$37="適用","不適切である。","")</f>
        <v>不適切である。</v>
      </c>
      <c r="H28" s="13" t="str">
        <f>IF('入力シート'!$C$37="適用","欠格","")</f>
        <v>欠格</v>
      </c>
    </row>
    <row r="29" spans="1:8" ht="18" customHeight="1">
      <c r="A29" s="207"/>
      <c r="B29" s="198" t="s">
        <v>78</v>
      </c>
      <c r="C29" s="209" t="s">
        <v>196</v>
      </c>
      <c r="D29" s="197" t="s">
        <v>197</v>
      </c>
      <c r="E29" s="199" t="s">
        <v>196</v>
      </c>
      <c r="F29" s="197" t="s">
        <v>198</v>
      </c>
      <c r="G29" s="11" t="s">
        <v>198</v>
      </c>
      <c r="H29" s="13" t="s">
        <v>198</v>
      </c>
    </row>
    <row r="30" spans="1:8" ht="18" customHeight="1">
      <c r="A30" s="207"/>
      <c r="B30" s="198"/>
      <c r="C30" s="209"/>
      <c r="D30" s="197"/>
      <c r="E30" s="200"/>
      <c r="F30" s="197"/>
      <c r="G30" s="11" t="s">
        <v>198</v>
      </c>
      <c r="H30" s="13" t="s">
        <v>198</v>
      </c>
    </row>
    <row r="31" spans="1:8" ht="18" customHeight="1">
      <c r="A31" s="207"/>
      <c r="B31" s="198"/>
      <c r="C31" s="209"/>
      <c r="D31" s="197"/>
      <c r="E31" s="200"/>
      <c r="F31" s="197"/>
      <c r="G31" s="11" t="s">
        <v>198</v>
      </c>
      <c r="H31" s="13" t="s">
        <v>198</v>
      </c>
    </row>
    <row r="32" spans="1:8" ht="18" customHeight="1">
      <c r="A32" s="208"/>
      <c r="B32" s="198"/>
      <c r="C32" s="209"/>
      <c r="D32" s="197"/>
      <c r="E32" s="201"/>
      <c r="F32" s="197"/>
      <c r="G32" s="11" t="s">
        <v>198</v>
      </c>
      <c r="H32" s="13" t="s">
        <v>198</v>
      </c>
    </row>
    <row r="33" spans="1:8" ht="21" customHeight="1">
      <c r="A33" s="209" t="s">
        <v>148</v>
      </c>
      <c r="B33" s="198" t="s">
        <v>79</v>
      </c>
      <c r="C33" s="198" t="s">
        <v>199</v>
      </c>
      <c r="D33" s="206" t="s">
        <v>71</v>
      </c>
      <c r="E33" s="212" t="s">
        <v>231</v>
      </c>
      <c r="F33" s="156" t="s">
        <v>200</v>
      </c>
      <c r="G33" s="191" t="s">
        <v>232</v>
      </c>
      <c r="H33" s="193">
        <v>4</v>
      </c>
    </row>
    <row r="34" spans="1:8" ht="69.75" customHeight="1">
      <c r="A34" s="209"/>
      <c r="B34" s="198"/>
      <c r="C34" s="198"/>
      <c r="D34" s="207"/>
      <c r="E34" s="213"/>
      <c r="F34" s="195" t="s">
        <v>201</v>
      </c>
      <c r="G34" s="192"/>
      <c r="H34" s="194"/>
    </row>
    <row r="35" spans="1:8" ht="69.75" customHeight="1">
      <c r="A35" s="209"/>
      <c r="B35" s="198"/>
      <c r="C35" s="198"/>
      <c r="D35" s="207"/>
      <c r="E35" s="213"/>
      <c r="F35" s="195"/>
      <c r="G35" s="11" t="s">
        <v>233</v>
      </c>
      <c r="H35" s="13">
        <v>2</v>
      </c>
    </row>
    <row r="36" spans="1:8" ht="69.75" customHeight="1">
      <c r="A36" s="209"/>
      <c r="B36" s="198"/>
      <c r="C36" s="198"/>
      <c r="D36" s="208"/>
      <c r="E36" s="214"/>
      <c r="F36" s="192"/>
      <c r="G36" s="11" t="s">
        <v>202</v>
      </c>
      <c r="H36" s="13">
        <v>0</v>
      </c>
    </row>
    <row r="37" spans="1:8" ht="60" customHeight="1">
      <c r="A37" s="209"/>
      <c r="B37" s="198" t="s">
        <v>80</v>
      </c>
      <c r="C37" s="198" t="str">
        <f>IF('入力シート'!C30="適用","過去２年間の同一登録工種工事での工事成績評定点80点以上の回数（※3）","今回工事ではこの項目を適用しません。")</f>
        <v>過去２年間の同一登録工種工事での工事成績評定点80点以上の回数（※3）</v>
      </c>
      <c r="D37" s="206" t="str">
        <f>IF('入力シート'!C30="適用","１号","不要")</f>
        <v>１号</v>
      </c>
      <c r="E37" s="199" t="str">
        <f>IF('入力シート'!C30="適用","平成23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23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7" s="188" t="str">
        <f>IF('入力シート'!C30="適用","工事完成検査結果通知書の写し","")</f>
        <v>工事完成検査結果通知書の写し</v>
      </c>
      <c r="G37" s="11" t="str">
        <f>IF('入力シート'!$C$39="適用","平成23年4月1日以降に完成した本件工事と同一登録工種で評定点80点以上の本市発注工事が２件以上ある。","")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37" s="13">
        <f>IF('入力シート'!$C$39="適用",4,"")</f>
        <v>4</v>
      </c>
    </row>
    <row r="38" spans="1:8" ht="60" customHeight="1">
      <c r="A38" s="209"/>
      <c r="B38" s="198"/>
      <c r="C38" s="198"/>
      <c r="D38" s="207"/>
      <c r="E38" s="200"/>
      <c r="F38" s="189"/>
      <c r="G38" s="11" t="str">
        <f>IF('入力シート'!$C$39="適用","平成23年4月1日以降に完成した本件工事と同一登録工種で評定点80点以上の本市発注工事が１件ある。","")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38" s="13">
        <f>IF('入力シート'!$C$39="適用",2,"")</f>
        <v>2</v>
      </c>
    </row>
    <row r="39" spans="1:8" ht="60" customHeight="1">
      <c r="A39" s="209"/>
      <c r="B39" s="198"/>
      <c r="C39" s="198"/>
      <c r="D39" s="208"/>
      <c r="E39" s="201"/>
      <c r="F39" s="190"/>
      <c r="G39" s="11" t="str">
        <f>IF('入力シート'!$C$39="適用","該当なし","")</f>
        <v>該当なし</v>
      </c>
      <c r="H39" s="13">
        <f>IF('入力シート'!$C$39="適用",0,"")</f>
        <v>0</v>
      </c>
    </row>
    <row r="40" spans="1:8" ht="21.75" customHeight="1">
      <c r="A40" s="209"/>
      <c r="B40" s="198" t="s">
        <v>62</v>
      </c>
      <c r="C40" s="198" t="s">
        <v>196</v>
      </c>
      <c r="D40" s="206" t="s">
        <v>197</v>
      </c>
      <c r="E40" s="199" t="s">
        <v>196</v>
      </c>
      <c r="F40" s="216" t="s">
        <v>198</v>
      </c>
      <c r="G40" s="11" t="s">
        <v>198</v>
      </c>
      <c r="H40" s="13" t="s">
        <v>198</v>
      </c>
    </row>
    <row r="41" spans="1:8" ht="21.75" customHeight="1">
      <c r="A41" s="209"/>
      <c r="B41" s="198"/>
      <c r="C41" s="198"/>
      <c r="D41" s="207"/>
      <c r="E41" s="200"/>
      <c r="F41" s="217"/>
      <c r="G41" s="11" t="s">
        <v>198</v>
      </c>
      <c r="H41" s="13" t="s">
        <v>198</v>
      </c>
    </row>
    <row r="42" spans="1:8" ht="21.75" customHeight="1">
      <c r="A42" s="209"/>
      <c r="B42" s="198"/>
      <c r="C42" s="198"/>
      <c r="D42" s="208"/>
      <c r="E42" s="201"/>
      <c r="F42" s="218"/>
      <c r="G42" s="11" t="s">
        <v>198</v>
      </c>
      <c r="H42" s="13" t="s">
        <v>198</v>
      </c>
    </row>
    <row r="43" spans="1:8" ht="11.25" customHeight="1">
      <c r="A43" s="209"/>
      <c r="B43" s="198" t="s">
        <v>149</v>
      </c>
      <c r="C43" s="198" t="s">
        <v>196</v>
      </c>
      <c r="D43" s="206" t="s">
        <v>197</v>
      </c>
      <c r="E43" s="199" t="s">
        <v>196</v>
      </c>
      <c r="F43" s="132" t="s">
        <v>198</v>
      </c>
      <c r="G43" s="191" t="s">
        <v>198</v>
      </c>
      <c r="H43" s="193" t="s">
        <v>198</v>
      </c>
    </row>
    <row r="44" spans="1:8" ht="9" customHeight="1">
      <c r="A44" s="209"/>
      <c r="B44" s="198"/>
      <c r="C44" s="198"/>
      <c r="D44" s="207"/>
      <c r="E44" s="200"/>
      <c r="F44" s="195" t="s">
        <v>198</v>
      </c>
      <c r="G44" s="192"/>
      <c r="H44" s="194"/>
    </row>
    <row r="45" spans="1:8" ht="21.75" customHeight="1">
      <c r="A45" s="209"/>
      <c r="B45" s="198"/>
      <c r="C45" s="198"/>
      <c r="D45" s="207"/>
      <c r="E45" s="200"/>
      <c r="F45" s="195"/>
      <c r="G45" s="11" t="s">
        <v>198</v>
      </c>
      <c r="H45" s="13" t="s">
        <v>198</v>
      </c>
    </row>
    <row r="46" spans="1:8" ht="24" customHeight="1">
      <c r="A46" s="209"/>
      <c r="B46" s="198"/>
      <c r="C46" s="198"/>
      <c r="D46" s="207"/>
      <c r="E46" s="200"/>
      <c r="F46" s="195"/>
      <c r="G46" s="130" t="s">
        <v>198</v>
      </c>
      <c r="H46" s="131" t="s">
        <v>198</v>
      </c>
    </row>
    <row r="47" spans="1:8" ht="24.75" customHeight="1">
      <c r="A47" s="209"/>
      <c r="B47" s="198" t="s">
        <v>150</v>
      </c>
      <c r="C47" s="198" t="s">
        <v>196</v>
      </c>
      <c r="D47" s="206" t="s">
        <v>197</v>
      </c>
      <c r="E47" s="215" t="s">
        <v>196</v>
      </c>
      <c r="F47" s="219" t="s">
        <v>198</v>
      </c>
      <c r="G47" s="11" t="s">
        <v>198</v>
      </c>
      <c r="H47" s="13" t="s">
        <v>198</v>
      </c>
    </row>
    <row r="48" spans="1:8" ht="24.75" customHeight="1">
      <c r="A48" s="209"/>
      <c r="B48" s="198"/>
      <c r="C48" s="198"/>
      <c r="D48" s="208"/>
      <c r="E48" s="215"/>
      <c r="F48" s="219"/>
      <c r="G48" s="11" t="s">
        <v>198</v>
      </c>
      <c r="H48" s="13" t="s">
        <v>198</v>
      </c>
    </row>
    <row r="49" spans="1:8" ht="38.25" customHeight="1">
      <c r="A49" s="209"/>
      <c r="B49" s="198" t="s">
        <v>151</v>
      </c>
      <c r="C49" s="198" t="s">
        <v>196</v>
      </c>
      <c r="D49" s="206" t="s">
        <v>197</v>
      </c>
      <c r="E49" s="215" t="s">
        <v>196</v>
      </c>
      <c r="F49" s="219" t="s">
        <v>198</v>
      </c>
      <c r="G49" s="11" t="s">
        <v>198</v>
      </c>
      <c r="H49" s="13" t="s">
        <v>198</v>
      </c>
    </row>
    <row r="50" spans="1:8" ht="36.75" customHeight="1">
      <c r="A50" s="209"/>
      <c r="B50" s="198"/>
      <c r="C50" s="198"/>
      <c r="D50" s="207"/>
      <c r="E50" s="215"/>
      <c r="F50" s="219"/>
      <c r="G50" s="130" t="s">
        <v>198</v>
      </c>
      <c r="H50" s="131" t="s">
        <v>198</v>
      </c>
    </row>
    <row r="51" spans="1:8" ht="32.25" customHeight="1">
      <c r="A51" s="209"/>
      <c r="B51" s="198" t="s">
        <v>81</v>
      </c>
      <c r="C51" s="198" t="s">
        <v>196</v>
      </c>
      <c r="D51" s="206" t="s">
        <v>197</v>
      </c>
      <c r="E51" s="215" t="s">
        <v>196</v>
      </c>
      <c r="F51" s="219" t="s">
        <v>198</v>
      </c>
      <c r="G51" s="11" t="s">
        <v>198</v>
      </c>
      <c r="H51" s="13" t="s">
        <v>198</v>
      </c>
    </row>
    <row r="52" spans="1:8" ht="32.25" customHeight="1">
      <c r="A52" s="209"/>
      <c r="B52" s="198"/>
      <c r="C52" s="198"/>
      <c r="D52" s="208"/>
      <c r="E52" s="215"/>
      <c r="F52" s="219"/>
      <c r="G52" s="11" t="s">
        <v>198</v>
      </c>
      <c r="H52" s="13" t="s">
        <v>198</v>
      </c>
    </row>
    <row r="53" spans="1:8" ht="35.25" customHeight="1">
      <c r="A53" s="198" t="s">
        <v>82</v>
      </c>
      <c r="B53" s="198" t="s">
        <v>83</v>
      </c>
      <c r="C53" s="198" t="s">
        <v>196</v>
      </c>
      <c r="D53" s="206" t="s">
        <v>197</v>
      </c>
      <c r="E53" s="215" t="s">
        <v>196</v>
      </c>
      <c r="F53" s="219" t="s">
        <v>198</v>
      </c>
      <c r="G53" s="11" t="s">
        <v>198</v>
      </c>
      <c r="H53" s="13" t="s">
        <v>198</v>
      </c>
    </row>
    <row r="54" spans="1:8" ht="36" customHeight="1">
      <c r="A54" s="198"/>
      <c r="B54" s="198"/>
      <c r="C54" s="198"/>
      <c r="D54" s="208"/>
      <c r="E54" s="215"/>
      <c r="F54" s="219"/>
      <c r="G54" s="11" t="s">
        <v>198</v>
      </c>
      <c r="H54" s="13" t="s">
        <v>198</v>
      </c>
    </row>
    <row r="55" spans="1:8" ht="34.5" customHeight="1">
      <c r="A55" s="198"/>
      <c r="B55" s="198" t="s">
        <v>84</v>
      </c>
      <c r="C55" s="198" t="s">
        <v>235</v>
      </c>
      <c r="D55" s="206" t="s">
        <v>107</v>
      </c>
      <c r="E55" s="215" t="s">
        <v>236</v>
      </c>
      <c r="F55" s="206" t="s">
        <v>234</v>
      </c>
      <c r="G55" s="11" t="s">
        <v>237</v>
      </c>
      <c r="H55" s="13">
        <v>2</v>
      </c>
    </row>
    <row r="56" spans="1:8" ht="30" customHeight="1">
      <c r="A56" s="198"/>
      <c r="B56" s="198"/>
      <c r="C56" s="198"/>
      <c r="D56" s="208"/>
      <c r="E56" s="215"/>
      <c r="F56" s="208"/>
      <c r="G56" s="11" t="s">
        <v>238</v>
      </c>
      <c r="H56" s="13">
        <v>0</v>
      </c>
    </row>
    <row r="57" spans="1:8" ht="33" customHeight="1">
      <c r="A57" s="198"/>
      <c r="B57" s="198" t="s">
        <v>85</v>
      </c>
      <c r="C57" s="198" t="s">
        <v>196</v>
      </c>
      <c r="D57" s="206" t="s">
        <v>197</v>
      </c>
      <c r="E57" s="215" t="s">
        <v>196</v>
      </c>
      <c r="F57" s="219" t="s">
        <v>198</v>
      </c>
      <c r="G57" s="11" t="s">
        <v>198</v>
      </c>
      <c r="H57" s="13">
        <v>0</v>
      </c>
    </row>
    <row r="58" spans="1:8" ht="33" customHeight="1">
      <c r="A58" s="198"/>
      <c r="B58" s="198"/>
      <c r="C58" s="198"/>
      <c r="D58" s="208"/>
      <c r="E58" s="215"/>
      <c r="F58" s="219"/>
      <c r="G58" s="11" t="s">
        <v>198</v>
      </c>
      <c r="H58" s="13" t="s">
        <v>198</v>
      </c>
    </row>
    <row r="59" spans="1:8" ht="13.5">
      <c r="A59" s="222" t="s">
        <v>86</v>
      </c>
      <c r="B59" s="222"/>
      <c r="C59" s="222"/>
      <c r="D59" s="222"/>
      <c r="E59" s="222"/>
      <c r="F59" s="222"/>
      <c r="G59" s="222"/>
      <c r="H59" s="13">
        <f>H5+H33+H55+H37+H25+H9</f>
        <v>34</v>
      </c>
    </row>
    <row r="61" spans="1:8" ht="24.75" customHeight="1">
      <c r="A61" s="202" t="s">
        <v>147</v>
      </c>
      <c r="B61" s="202"/>
      <c r="C61" s="202"/>
      <c r="D61" s="202"/>
      <c r="E61" s="202"/>
      <c r="F61" s="202"/>
      <c r="G61" s="202"/>
      <c r="H61" s="202"/>
    </row>
    <row r="62" spans="1:8" ht="13.5">
      <c r="A62" s="202" t="s">
        <v>143</v>
      </c>
      <c r="B62" s="202"/>
      <c r="C62" s="202"/>
      <c r="D62" s="202"/>
      <c r="E62" s="202"/>
      <c r="F62" s="202"/>
      <c r="G62" s="202"/>
      <c r="H62" s="202"/>
    </row>
    <row r="63" spans="1:8" ht="13.5">
      <c r="A63" s="202" t="s">
        <v>144</v>
      </c>
      <c r="B63" s="202"/>
      <c r="C63" s="202"/>
      <c r="D63" s="202"/>
      <c r="E63" s="202"/>
      <c r="F63" s="202"/>
      <c r="G63" s="202"/>
      <c r="H63" s="202"/>
    </row>
    <row r="64" spans="1:8" ht="13.5">
      <c r="A64" s="202" t="s">
        <v>153</v>
      </c>
      <c r="B64" s="202"/>
      <c r="C64" s="202"/>
      <c r="D64" s="202"/>
      <c r="E64" s="202"/>
      <c r="F64" s="202"/>
      <c r="G64" s="202"/>
      <c r="H64" s="202"/>
    </row>
    <row r="65" spans="1:8" ht="37.5" customHeight="1">
      <c r="A65" s="202" t="s">
        <v>146</v>
      </c>
      <c r="B65" s="202"/>
      <c r="C65" s="202"/>
      <c r="D65" s="202"/>
      <c r="E65" s="202"/>
      <c r="F65" s="202"/>
      <c r="G65" s="202"/>
      <c r="H65" s="202"/>
    </row>
    <row r="66" spans="1:8" ht="29.25" customHeight="1">
      <c r="A66" s="202" t="s">
        <v>192</v>
      </c>
      <c r="B66" s="202"/>
      <c r="C66" s="202"/>
      <c r="D66" s="202"/>
      <c r="E66" s="202"/>
      <c r="F66" s="202"/>
      <c r="G66" s="202"/>
      <c r="H66" s="202"/>
    </row>
    <row r="67" spans="1:8" ht="34.5" customHeight="1">
      <c r="A67" s="220" t="s">
        <v>193</v>
      </c>
      <c r="B67" s="221"/>
      <c r="C67" s="221"/>
      <c r="D67" s="221"/>
      <c r="E67" s="221"/>
      <c r="F67" s="221"/>
      <c r="G67" s="221"/>
      <c r="H67" s="221"/>
    </row>
    <row r="68" spans="1:8" ht="13.5" customHeight="1">
      <c r="A68" s="220"/>
      <c r="B68" s="221"/>
      <c r="C68" s="221"/>
      <c r="D68" s="221"/>
      <c r="E68" s="221"/>
      <c r="F68" s="221"/>
      <c r="G68" s="221"/>
      <c r="H68" s="221"/>
    </row>
  </sheetData>
  <sheetProtection password="E7B6" sheet="1" formatCells="0" formatRows="0" insertRows="0"/>
  <mergeCells count="103">
    <mergeCell ref="G33:G34"/>
    <mergeCell ref="H33:H34"/>
    <mergeCell ref="F34:F36"/>
    <mergeCell ref="A67:H67"/>
    <mergeCell ref="F51:F52"/>
    <mergeCell ref="B51:B52"/>
    <mergeCell ref="C51:C52"/>
    <mergeCell ref="D51:D52"/>
    <mergeCell ref="A53:A58"/>
    <mergeCell ref="B53:B54"/>
    <mergeCell ref="A68:H68"/>
    <mergeCell ref="A33:A52"/>
    <mergeCell ref="A59:G59"/>
    <mergeCell ref="E55:E56"/>
    <mergeCell ref="F55:F56"/>
    <mergeCell ref="C57:C58"/>
    <mergeCell ref="D57:D58"/>
    <mergeCell ref="E57:E58"/>
    <mergeCell ref="F57:F58"/>
    <mergeCell ref="E51:E52"/>
    <mergeCell ref="C53:C54"/>
    <mergeCell ref="D53:D54"/>
    <mergeCell ref="E53:E54"/>
    <mergeCell ref="F53:F54"/>
    <mergeCell ref="B55:B56"/>
    <mergeCell ref="C55:C56"/>
    <mergeCell ref="D55:D56"/>
    <mergeCell ref="B57:B58"/>
    <mergeCell ref="F47:F48"/>
    <mergeCell ref="B49:B50"/>
    <mergeCell ref="C49:C50"/>
    <mergeCell ref="D49:D50"/>
    <mergeCell ref="E49:E50"/>
    <mergeCell ref="F49:F50"/>
    <mergeCell ref="B47:B48"/>
    <mergeCell ref="C47:C48"/>
    <mergeCell ref="D47:D48"/>
    <mergeCell ref="E47:E48"/>
    <mergeCell ref="F40:F42"/>
    <mergeCell ref="B43:B46"/>
    <mergeCell ref="C43:C46"/>
    <mergeCell ref="D43:D46"/>
    <mergeCell ref="E43:E46"/>
    <mergeCell ref="B40:B42"/>
    <mergeCell ref="C40:C42"/>
    <mergeCell ref="D40:D42"/>
    <mergeCell ref="E40:E42"/>
    <mergeCell ref="B29:B32"/>
    <mergeCell ref="C29:C32"/>
    <mergeCell ref="F37:F39"/>
    <mergeCell ref="B33:B36"/>
    <mergeCell ref="C33:C36"/>
    <mergeCell ref="D33:D36"/>
    <mergeCell ref="E33:E36"/>
    <mergeCell ref="B37:B39"/>
    <mergeCell ref="D37:D39"/>
    <mergeCell ref="E37:E39"/>
    <mergeCell ref="C25:C28"/>
    <mergeCell ref="B17:B20"/>
    <mergeCell ref="C17:C20"/>
    <mergeCell ref="D17:D20"/>
    <mergeCell ref="B25:B28"/>
    <mergeCell ref="B21:B24"/>
    <mergeCell ref="A1:H1"/>
    <mergeCell ref="A2:H2"/>
    <mergeCell ref="B9:B12"/>
    <mergeCell ref="C9:C12"/>
    <mergeCell ref="D9:D12"/>
    <mergeCell ref="E9:E12"/>
    <mergeCell ref="A5:A32"/>
    <mergeCell ref="F5:F8"/>
    <mergeCell ref="F29:F32"/>
    <mergeCell ref="E13:E16"/>
    <mergeCell ref="A66:H66"/>
    <mergeCell ref="A65:H65"/>
    <mergeCell ref="A61:H61"/>
    <mergeCell ref="A62:H62"/>
    <mergeCell ref="A63:H63"/>
    <mergeCell ref="C21:C24"/>
    <mergeCell ref="E29:E32"/>
    <mergeCell ref="C37:C39"/>
    <mergeCell ref="E25:E28"/>
    <mergeCell ref="D21:D24"/>
    <mergeCell ref="A64:H64"/>
    <mergeCell ref="D25:D28"/>
    <mergeCell ref="C5:C8"/>
    <mergeCell ref="D5:D8"/>
    <mergeCell ref="E5:E8"/>
    <mergeCell ref="F13:F16"/>
    <mergeCell ref="F25:F28"/>
    <mergeCell ref="E17:E20"/>
    <mergeCell ref="C13:C16"/>
    <mergeCell ref="D13:D16"/>
    <mergeCell ref="B5:B8"/>
    <mergeCell ref="G43:G44"/>
    <mergeCell ref="H43:H44"/>
    <mergeCell ref="F44:F46"/>
    <mergeCell ref="F21:F24"/>
    <mergeCell ref="F17:F20"/>
    <mergeCell ref="B13:B16"/>
    <mergeCell ref="F9:F12"/>
    <mergeCell ref="E21:E24"/>
    <mergeCell ref="D29:D32"/>
  </mergeCells>
  <conditionalFormatting sqref="H57">
    <cfRule type="cellIs" priority="1" dxfId="8" operator="equal" stopIfTrue="1">
      <formula>0</formula>
    </cfRule>
  </conditionalFormatting>
  <printOptions/>
  <pageMargins left="0.4330708661417323" right="0.5118110236220472" top="0.3937007874015748" bottom="0.35433070866141736" header="0.2755905511811024" footer="0.2755905511811024"/>
  <pageSetup fitToHeight="5" horizontalDpi="600" verticalDpi="600" orientation="portrait" paperSize="9" scale="74" r:id="rId1"/>
  <rowBreaks count="1" manualBreakCount="1">
    <brk id="3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O71"/>
  <sheetViews>
    <sheetView zoomScalePageLayoutView="0" workbookViewId="0" topLeftCell="A1">
      <selection activeCell="A1" sqref="A1"/>
    </sheetView>
  </sheetViews>
  <sheetFormatPr defaultColWidth="9.00390625" defaultRowHeight="13.5"/>
  <cols>
    <col min="1" max="1" width="12.50390625" style="14" customWidth="1"/>
    <col min="2" max="2" width="19.00390625" style="14" customWidth="1"/>
    <col min="3" max="3" width="15.00390625" style="14" customWidth="1"/>
    <col min="4" max="4" width="3.125" style="14" customWidth="1"/>
    <col min="5" max="5" width="13.50390625" style="14" customWidth="1"/>
    <col min="6" max="6" width="20.875" style="14" customWidth="1"/>
    <col min="7" max="7" width="15.50390625" style="14" customWidth="1"/>
    <col min="8" max="8" width="6.875" style="14" customWidth="1"/>
    <col min="9" max="16384" width="9.00390625" style="14" customWidth="1"/>
  </cols>
  <sheetData>
    <row r="1" ht="13.5">
      <c r="G1" s="15" t="s">
        <v>96</v>
      </c>
    </row>
    <row r="2" spans="1:7" ht="13.5">
      <c r="A2" s="14" t="s">
        <v>21</v>
      </c>
      <c r="F2" s="251" t="str">
        <f>'入力シート'!E6</f>
        <v>平成○○年○○月○○日</v>
      </c>
      <c r="G2" s="251"/>
    </row>
    <row r="3" ht="13.5">
      <c r="A3" s="14" t="s">
        <v>53</v>
      </c>
    </row>
    <row r="4" ht="13.5">
      <c r="A4" s="14" t="s">
        <v>54</v>
      </c>
    </row>
    <row r="5" ht="9.75" customHeight="1"/>
    <row r="6" spans="3:7" ht="13.5">
      <c r="C6" s="250" t="s">
        <v>19</v>
      </c>
      <c r="D6" s="250"/>
      <c r="E6" s="250"/>
      <c r="F6" s="252" t="str">
        <f>'入力シート'!E11</f>
        <v>○○・□□建設共同企業体</v>
      </c>
      <c r="G6" s="252"/>
    </row>
    <row r="7" spans="3:6" ht="13.5">
      <c r="C7" s="250" t="s">
        <v>185</v>
      </c>
      <c r="D7" s="250"/>
      <c r="E7" s="250"/>
      <c r="F7" s="121">
        <f>'入力シート'!E12</f>
        <v>56789</v>
      </c>
    </row>
    <row r="8" spans="3:7" ht="18" customHeight="1">
      <c r="C8" s="244" t="s">
        <v>108</v>
      </c>
      <c r="D8" s="16" t="s">
        <v>18</v>
      </c>
      <c r="E8" s="16"/>
      <c r="F8" s="252" t="str">
        <f>'入力シート'!E9</f>
        <v>横浜市○区○○町○丁目○－○</v>
      </c>
      <c r="G8" s="252"/>
    </row>
    <row r="9" spans="3:7" ht="18" customHeight="1">
      <c r="C9" s="244"/>
      <c r="D9" s="16" t="s">
        <v>17</v>
      </c>
      <c r="E9" s="16"/>
      <c r="F9" s="252" t="str">
        <f>'入力シート'!E7</f>
        <v>株式会社○○○○○○</v>
      </c>
      <c r="G9" s="252"/>
    </row>
    <row r="10" spans="3:7" ht="18" customHeight="1">
      <c r="C10" s="244"/>
      <c r="D10" s="16" t="s">
        <v>16</v>
      </c>
      <c r="E10" s="16"/>
      <c r="F10" s="253" t="str">
        <f>'入力シート'!E10</f>
        <v>代表取締役　○○　○○</v>
      </c>
      <c r="G10" s="253"/>
    </row>
    <row r="11" spans="3:7" ht="13.5">
      <c r="C11" s="244"/>
      <c r="D11" s="16" t="s">
        <v>30</v>
      </c>
      <c r="E11" s="16"/>
      <c r="F11" s="247">
        <f>'入力シート'!E8</f>
        <v>12345</v>
      </c>
      <c r="G11" s="247"/>
    </row>
    <row r="12" ht="8.25" customHeight="1"/>
    <row r="13" spans="1:7" ht="18" customHeight="1">
      <c r="A13" s="246" t="s">
        <v>169</v>
      </c>
      <c r="B13" s="246"/>
      <c r="C13" s="246"/>
      <c r="D13" s="246"/>
      <c r="E13" s="246"/>
      <c r="F13" s="246"/>
      <c r="G13" s="246"/>
    </row>
    <row r="14" ht="7.5" customHeight="1"/>
    <row r="15" ht="13.5">
      <c r="A15" s="14" t="s">
        <v>109</v>
      </c>
    </row>
    <row r="16" spans="1:7" ht="13.5">
      <c r="A16" s="17"/>
      <c r="B16" s="16"/>
      <c r="C16" s="16"/>
      <c r="D16" s="16"/>
      <c r="E16" s="16"/>
      <c r="F16" s="16"/>
      <c r="G16" s="16"/>
    </row>
    <row r="17" spans="1:7" s="23" customFormat="1" ht="13.5">
      <c r="A17" s="20" t="s">
        <v>3</v>
      </c>
      <c r="B17" s="21" t="str">
        <f>'入力シート'!E19</f>
        <v>港北水再生センター発電設備工事</v>
      </c>
      <c r="C17" s="21"/>
      <c r="D17" s="21"/>
      <c r="E17" s="21"/>
      <c r="F17" s="21"/>
      <c r="G17" s="22"/>
    </row>
    <row r="18" spans="1:7" s="23" customFormat="1" ht="13.5">
      <c r="A18" s="24"/>
      <c r="B18" s="25"/>
      <c r="C18" s="24"/>
      <c r="D18" s="24"/>
      <c r="E18" s="24"/>
      <c r="F18" s="24"/>
      <c r="G18" s="25"/>
    </row>
    <row r="19" spans="1:7" s="23" customFormat="1" ht="17.25" customHeight="1">
      <c r="A19" s="245" t="s">
        <v>0</v>
      </c>
      <c r="B19" s="245"/>
      <c r="C19" s="26" t="s">
        <v>120</v>
      </c>
      <c r="D19" s="27"/>
      <c r="E19" s="245" t="s">
        <v>0</v>
      </c>
      <c r="F19" s="245"/>
      <c r="G19" s="26" t="s">
        <v>120</v>
      </c>
    </row>
    <row r="20" spans="1:7" s="23" customFormat="1" ht="17.25" customHeight="1">
      <c r="A20" s="233" t="s">
        <v>219</v>
      </c>
      <c r="B20" s="233"/>
      <c r="C20" s="26" t="str">
        <f>IF('入力シート'!C31="適用","第10号","不要")</f>
        <v>第10号</v>
      </c>
      <c r="D20" s="27"/>
      <c r="E20" s="243" t="s">
        <v>4</v>
      </c>
      <c r="F20" s="243"/>
      <c r="G20" s="26" t="str">
        <f>IF('入力シート'!C33="適用","第２号","不要")</f>
        <v>第２号</v>
      </c>
    </row>
    <row r="21" spans="1:7" s="23" customFormat="1" ht="17.25" customHeight="1">
      <c r="A21" s="248"/>
      <c r="B21" s="248"/>
      <c r="C21" s="151"/>
      <c r="D21" s="27"/>
      <c r="E21" s="243" t="s">
        <v>5</v>
      </c>
      <c r="F21" s="243"/>
      <c r="G21" s="26" t="str">
        <f>IF('入力シート'!C34="適用","第３号","不要")</f>
        <v>不要</v>
      </c>
    </row>
    <row r="22" spans="1:7" s="23" customFormat="1" ht="17.25" customHeight="1">
      <c r="A22" s="249"/>
      <c r="B22" s="249"/>
      <c r="C22" s="27"/>
      <c r="D22" s="27"/>
      <c r="E22" s="243" t="s">
        <v>6</v>
      </c>
      <c r="F22" s="243"/>
      <c r="G22" s="26" t="str">
        <f>IF('入力シート'!C35="適用","第４号","不要")</f>
        <v>不要</v>
      </c>
    </row>
    <row r="23" spans="1:7" s="23" customFormat="1" ht="17.25" customHeight="1">
      <c r="A23" s="249"/>
      <c r="B23" s="249"/>
      <c r="C23" s="27"/>
      <c r="D23" s="27"/>
      <c r="E23" s="243" t="s">
        <v>7</v>
      </c>
      <c r="F23" s="243"/>
      <c r="G23" s="26" t="str">
        <f>IF('入力シート'!C36="適用","第５号","不要")</f>
        <v>不要</v>
      </c>
    </row>
    <row r="24" spans="4:7" s="23" customFormat="1" ht="17.25" customHeight="1">
      <c r="D24" s="27"/>
      <c r="E24" s="243" t="s">
        <v>8</v>
      </c>
      <c r="F24" s="243"/>
      <c r="G24" s="26" t="str">
        <f>IF('入力シート'!C37="適用","第６号","不要")</f>
        <v>第６号</v>
      </c>
    </row>
    <row r="25" spans="4:7" s="23" customFormat="1" ht="17.25" customHeight="1">
      <c r="D25" s="27"/>
      <c r="E25" s="243" t="s">
        <v>9</v>
      </c>
      <c r="F25" s="243"/>
      <c r="G25" s="26" t="str">
        <f>IF('入力シート'!C38="適用","第７号","不要")</f>
        <v>不要</v>
      </c>
    </row>
    <row r="26" spans="1:7" s="23" customFormat="1" ht="13.5">
      <c r="A26" s="27"/>
      <c r="B26" s="24"/>
      <c r="C26" s="24"/>
      <c r="D26" s="24"/>
      <c r="E26" s="24"/>
      <c r="F26" s="24"/>
      <c r="G26" s="25"/>
    </row>
    <row r="27" spans="1:7" s="23" customFormat="1" ht="17.25" customHeight="1">
      <c r="A27" s="29" t="s">
        <v>0</v>
      </c>
      <c r="B27" s="245" t="s">
        <v>110</v>
      </c>
      <c r="C27" s="245"/>
      <c r="D27" s="245"/>
      <c r="E27" s="245"/>
      <c r="F27" s="245"/>
      <c r="G27" s="245"/>
    </row>
    <row r="28" spans="1:7" s="23" customFormat="1" ht="27.75" customHeight="1">
      <c r="A28" s="237" t="s">
        <v>10</v>
      </c>
      <c r="B28" s="28" t="str">
        <f>IF('入力シート'!$C$39="適用","同種工事","不適用")</f>
        <v>同種工事</v>
      </c>
      <c r="C28" s="237" t="str">
        <f>IF('入力シート'!$C$39="適用",'入力シート'!E39,"")</f>
        <v>下水道施設におけるガスタービンエンジンを原動機とする3250kVA以上の発電設備工事</v>
      </c>
      <c r="D28" s="237"/>
      <c r="E28" s="237"/>
      <c r="F28" s="237"/>
      <c r="G28" s="237" t="str">
        <f>IF('入力シート'!$C$39="適用","同種工事の条件","")</f>
        <v>同種工事の条件</v>
      </c>
    </row>
    <row r="29" spans="1:7" s="23" customFormat="1" ht="22.5" customHeight="1">
      <c r="A29" s="237"/>
      <c r="B29" s="28" t="str">
        <f>IF('入力シート'!$C$39="適用","工事名","")</f>
        <v>工事名</v>
      </c>
      <c r="C29" s="241"/>
      <c r="D29" s="241"/>
      <c r="E29" s="241"/>
      <c r="F29" s="241"/>
      <c r="G29" s="241"/>
    </row>
    <row r="30" spans="1:7" s="23" customFormat="1" ht="22.5" customHeight="1">
      <c r="A30" s="237"/>
      <c r="B30" s="28" t="str">
        <f>IF('入力シート'!$C$39="適用","契約金額(税込み)","")</f>
        <v>契約金額(税込み)</v>
      </c>
      <c r="C30" s="241"/>
      <c r="D30" s="241"/>
      <c r="E30" s="241"/>
      <c r="F30" s="241"/>
      <c r="G30" s="241"/>
    </row>
    <row r="31" spans="1:7" s="23" customFormat="1" ht="33.75" customHeight="1">
      <c r="A31" s="237"/>
      <c r="B31" s="28" t="str">
        <f>IF('入力シート'!$C$39="適用","添付資料","")</f>
        <v>添付資料</v>
      </c>
      <c r="C31" s="228" t="str">
        <f>IF('入力シート'!$C$39="適用","（添付する資料名を記入して下さい。）","")</f>
        <v>（添付する資料名を記入して下さい。）</v>
      </c>
      <c r="D31" s="228"/>
      <c r="E31" s="228"/>
      <c r="F31" s="228"/>
      <c r="G31" s="228" t="str">
        <f>IF('入力シート'!$C$39="適用","同種工事の条件","")</f>
        <v>同種工事の条件</v>
      </c>
    </row>
    <row r="32" spans="1:7" s="23" customFormat="1" ht="22.5" customHeight="1">
      <c r="A32" s="237" t="s">
        <v>64</v>
      </c>
      <c r="B32" s="28" t="str">
        <f>IF('入力シート'!$C$40="適用","同一登録工種","不適用")</f>
        <v>同一登録工種</v>
      </c>
      <c r="C32" s="238" t="str">
        <f>IF('入力シート'!$C$40="適用",'入力シート'!E40,"")</f>
        <v>電気</v>
      </c>
      <c r="D32" s="239"/>
      <c r="E32" s="239"/>
      <c r="F32" s="239"/>
      <c r="G32" s="240" t="str">
        <f>IF('入力シート'!$C$40="適用","同一登録工種","")</f>
        <v>同一登録工種</v>
      </c>
    </row>
    <row r="33" spans="1:7" s="23" customFormat="1" ht="22.5" customHeight="1">
      <c r="A33" s="237"/>
      <c r="B33" s="243" t="str">
        <f>IF('入力シート'!$C$40="適用","工事１","")</f>
        <v>工事１</v>
      </c>
      <c r="C33" s="31" t="str">
        <f>IF('入力シート'!$C$40="適用","工事名","")</f>
        <v>工事名</v>
      </c>
      <c r="D33" s="225"/>
      <c r="E33" s="226"/>
      <c r="F33" s="226"/>
      <c r="G33" s="227"/>
    </row>
    <row r="34" spans="1:7" s="23" customFormat="1" ht="22.5" customHeight="1">
      <c r="A34" s="237"/>
      <c r="B34" s="243" t="str">
        <f>IF('入力シート'!$C$40="適用","同一登録工種","")</f>
        <v>同一登録工種</v>
      </c>
      <c r="C34" s="28" t="str">
        <f>IF('入力シート'!$C$40="適用","工事成績評定点","")</f>
        <v>工事成績評定点</v>
      </c>
      <c r="D34" s="225"/>
      <c r="E34" s="226"/>
      <c r="F34" s="226"/>
      <c r="G34" s="227"/>
    </row>
    <row r="35" spans="1:7" s="23" customFormat="1" ht="22.5" customHeight="1">
      <c r="A35" s="237"/>
      <c r="B35" s="243" t="str">
        <f>IF('入力シート'!$C$40="適用","工事２","")</f>
        <v>工事２</v>
      </c>
      <c r="C35" s="31" t="str">
        <f>IF('入力シート'!$C$40="適用","工事名","")</f>
        <v>工事名</v>
      </c>
      <c r="D35" s="225"/>
      <c r="E35" s="226"/>
      <c r="F35" s="226"/>
      <c r="G35" s="227"/>
    </row>
    <row r="36" spans="1:7" s="23" customFormat="1" ht="22.5" customHeight="1">
      <c r="A36" s="237"/>
      <c r="B36" s="243" t="str">
        <f>IF('入力シート'!$C$40="適用","同一登録工種","")</f>
        <v>同一登録工種</v>
      </c>
      <c r="C36" s="28" t="str">
        <f>IF('入力シート'!$C$40="適用","工事成績評定点","")</f>
        <v>工事成績評定点</v>
      </c>
      <c r="D36" s="225"/>
      <c r="E36" s="226"/>
      <c r="F36" s="226"/>
      <c r="G36" s="227"/>
    </row>
    <row r="37" spans="1:7" s="23" customFormat="1" ht="26.25" customHeight="1">
      <c r="A37" s="237"/>
      <c r="B37" s="28" t="str">
        <f>IF('入力シート'!$C$40="適用","添付資料","")</f>
        <v>添付資料</v>
      </c>
      <c r="C37" s="234" t="str">
        <f>IF('入力シート'!$C$40="適用","工事完成検査結果通知書の写し","")</f>
        <v>工事完成検査結果通知書の写し</v>
      </c>
      <c r="D37" s="235"/>
      <c r="E37" s="235"/>
      <c r="F37" s="235"/>
      <c r="G37" s="236" t="str">
        <f>IF('入力シート'!$C$40="適用","同一登録工種","")</f>
        <v>同一登録工種</v>
      </c>
    </row>
    <row r="38" spans="1:7" s="23" customFormat="1" ht="22.5" customHeight="1">
      <c r="A38" s="237" t="s">
        <v>62</v>
      </c>
      <c r="B38" s="28" t="str">
        <f>IF('入力シート'!$C$41="適用","部門","不適用")</f>
        <v>不適用</v>
      </c>
      <c r="C38" s="234">
        <f>IF('入力シート'!$C$41="適用",'入力シート'!E41,"")</f>
      </c>
      <c r="D38" s="235"/>
      <c r="E38" s="235"/>
      <c r="F38" s="235"/>
      <c r="G38" s="236" t="str">
        <f>IF('入力シート'!$C$40="適用","同一登録工種","")</f>
        <v>同一登録工種</v>
      </c>
    </row>
    <row r="39" spans="1:7" s="23" customFormat="1" ht="22.5" customHeight="1">
      <c r="A39" s="237"/>
      <c r="B39" s="243">
        <f>IF('入力シート'!$C$41="適用","表彰年度","")</f>
      </c>
      <c r="C39" s="28">
        <f>IF('入力シート'!$C$41="適用","表彰１","")</f>
      </c>
      <c r="D39" s="225"/>
      <c r="E39" s="226"/>
      <c r="F39" s="226"/>
      <c r="G39" s="227"/>
    </row>
    <row r="40" spans="1:7" s="23" customFormat="1" ht="22.5" customHeight="1">
      <c r="A40" s="237"/>
      <c r="B40" s="243">
        <f>IF('入力シート'!$C$41="適用","部門","")</f>
      </c>
      <c r="C40" s="28">
        <f>IF('入力シート'!$C$41="適用","表彰２","")</f>
      </c>
      <c r="D40" s="225"/>
      <c r="E40" s="226"/>
      <c r="F40" s="226"/>
      <c r="G40" s="227"/>
    </row>
    <row r="41" spans="1:7" s="23" customFormat="1" ht="27.75" customHeight="1">
      <c r="A41" s="237" t="s">
        <v>132</v>
      </c>
      <c r="B41" s="28" t="str">
        <f>IF('入力シート'!$C$42="適用","同種工事","不適用")</f>
        <v>不適用</v>
      </c>
      <c r="C41" s="237">
        <f>IF('入力シート'!$C$42="適用",'入力シート'!E42,"")</f>
      </c>
      <c r="D41" s="237"/>
      <c r="E41" s="237"/>
      <c r="F41" s="237"/>
      <c r="G41" s="237" t="str">
        <f>IF('入力シート'!$C$40="適用","同一登録工種","")</f>
        <v>同一登録工種</v>
      </c>
    </row>
    <row r="42" spans="1:7" s="23" customFormat="1" ht="22.5" customHeight="1">
      <c r="A42" s="237"/>
      <c r="B42" s="28">
        <f>IF('入力シート'!$C$42="適用","工事名","")</f>
      </c>
      <c r="C42" s="241"/>
      <c r="D42" s="241"/>
      <c r="E42" s="241"/>
      <c r="F42" s="241"/>
      <c r="G42" s="241"/>
    </row>
    <row r="43" spans="1:7" s="23" customFormat="1" ht="22.5" customHeight="1">
      <c r="A43" s="237"/>
      <c r="B43" s="32">
        <f>IF('入力シート'!$C$42="適用","契約金額(税込み)","")</f>
      </c>
      <c r="C43" s="241"/>
      <c r="D43" s="241"/>
      <c r="E43" s="241"/>
      <c r="F43" s="241"/>
      <c r="G43" s="241"/>
    </row>
    <row r="44" spans="1:7" s="23" customFormat="1" ht="22.5" customHeight="1">
      <c r="A44" s="237"/>
      <c r="B44" s="28">
        <f>IF('入力シート'!$C$42="適用","技術者氏名","")</f>
      </c>
      <c r="C44" s="241"/>
      <c r="D44" s="241"/>
      <c r="E44" s="241"/>
      <c r="F44" s="241"/>
      <c r="G44" s="241"/>
    </row>
    <row r="45" spans="1:7" s="23" customFormat="1" ht="44.25" customHeight="1">
      <c r="A45" s="237"/>
      <c r="B45" s="28">
        <f>IF('入力シート'!$C$42="適用","添付資料","")</f>
      </c>
      <c r="C45" s="228">
        <f>IF('入力シート'!$C$42="適用","（添付する資料名を記入して下さい。）","")</f>
      </c>
      <c r="D45" s="228"/>
      <c r="E45" s="228"/>
      <c r="F45" s="228"/>
      <c r="G45" s="228" t="str">
        <f>IF('入力シート'!$C$39="適用","同種工事の条件","")</f>
        <v>同種工事の条件</v>
      </c>
    </row>
    <row r="46" spans="1:7" s="23" customFormat="1" ht="22.5" customHeight="1">
      <c r="A46" s="237" t="s">
        <v>138</v>
      </c>
      <c r="B46" s="28" t="str">
        <f>IF('入力シート'!$C$43="適用","技術者氏名","不適用")</f>
        <v>不適用</v>
      </c>
      <c r="C46" s="242"/>
      <c r="D46" s="242"/>
      <c r="E46" s="242"/>
      <c r="F46" s="242"/>
      <c r="G46" s="242"/>
    </row>
    <row r="47" spans="1:7" s="23" customFormat="1" ht="22.5" customHeight="1">
      <c r="A47" s="237"/>
      <c r="B47" s="33">
        <f>IF('入力シート'!$C$43="適用","監理技術者番号","")</f>
      </c>
      <c r="C47" s="242"/>
      <c r="D47" s="242"/>
      <c r="E47" s="242"/>
      <c r="F47" s="242"/>
      <c r="G47" s="242"/>
    </row>
    <row r="48" spans="1:7" s="23" customFormat="1" ht="26.25" customHeight="1">
      <c r="A48" s="237"/>
      <c r="B48" s="28">
        <f>IF('入力シート'!$C$43="適用","添付資料","")</f>
      </c>
      <c r="C48" s="234">
        <f>IF('入力シート'!$C$43="適用","監理技術者証及び監理技術者講習修了証の写し","")</f>
      </c>
      <c r="D48" s="235"/>
      <c r="E48" s="235"/>
      <c r="F48" s="235"/>
      <c r="G48" s="236">
        <f>IF('入力シート'!$C$43="適用","技術者氏名","")</f>
      </c>
    </row>
    <row r="49" spans="1:7" s="23" customFormat="1" ht="24.75" customHeight="1">
      <c r="A49" s="237" t="s">
        <v>139</v>
      </c>
      <c r="B49" s="28" t="str">
        <f>IF('入力シート'!$C$44="適用","部門","不適用")</f>
        <v>不適用</v>
      </c>
      <c r="C49" s="234">
        <f>IF('入力シート'!$C$44="適用",'入力シート'!E44,"")</f>
      </c>
      <c r="D49" s="235"/>
      <c r="E49" s="235"/>
      <c r="F49" s="235"/>
      <c r="G49" s="236" t="str">
        <f>IF('入力シート'!$C$40="適用","同一登録工種","")</f>
        <v>同一登録工種</v>
      </c>
    </row>
    <row r="50" spans="1:7" s="23" customFormat="1" ht="24.75" customHeight="1">
      <c r="A50" s="237"/>
      <c r="B50" s="28">
        <f>IF('入力シート'!$C$44="適用","代理人氏名","")</f>
      </c>
      <c r="C50" s="241"/>
      <c r="D50" s="241"/>
      <c r="E50" s="241"/>
      <c r="F50" s="241"/>
      <c r="G50" s="241"/>
    </row>
    <row r="51" spans="1:7" s="23" customFormat="1" ht="24.75" customHeight="1">
      <c r="A51" s="237"/>
      <c r="B51" s="28">
        <f>IF('入力シート'!$C$44="適用","表彰年度","")</f>
      </c>
      <c r="C51" s="241"/>
      <c r="D51" s="241"/>
      <c r="E51" s="241"/>
      <c r="F51" s="241"/>
      <c r="G51" s="241"/>
    </row>
    <row r="52" spans="1:7" s="23" customFormat="1" ht="21.75" customHeight="1">
      <c r="A52" s="237" t="s">
        <v>133</v>
      </c>
      <c r="B52" s="229" t="str">
        <f>IF('入力シート'!$C$45="適用","ISO9001の登録","不適用")</f>
        <v>不適用</v>
      </c>
      <c r="C52" s="232"/>
      <c r="D52" s="232"/>
      <c r="E52" s="232"/>
      <c r="F52" s="232"/>
      <c r="G52" s="232"/>
    </row>
    <row r="53" spans="1:7" s="23" customFormat="1" ht="18.75" customHeight="1">
      <c r="A53" s="237"/>
      <c r="B53" s="230"/>
      <c r="C53" s="231">
        <f>IF('入力シート'!$C$45="適用","（有、無どちらかを記入して下さい。）","")</f>
      </c>
      <c r="D53" s="231"/>
      <c r="E53" s="231"/>
      <c r="F53" s="231"/>
      <c r="G53" s="231">
        <f>IF('入力シート'!$C$45="適用","添付書類","")</f>
      </c>
    </row>
    <row r="54" spans="1:7" s="23" customFormat="1" ht="26.25" customHeight="1">
      <c r="A54" s="237"/>
      <c r="B54" s="30">
        <f>IF('入力シート'!$C$45="適用","添付書類","")</f>
      </c>
      <c r="C54" s="234">
        <f>IF('入力シート'!$C$45="適用","登録証の写し及び登録範囲が確認できる付属書等の写し","")</f>
      </c>
      <c r="D54" s="235"/>
      <c r="E54" s="235"/>
      <c r="F54" s="235"/>
      <c r="G54" s="236">
        <f>IF('入力シート'!$C$45="適用","添付書類","")</f>
      </c>
    </row>
    <row r="55" spans="1:7" s="23" customFormat="1" ht="22.5" customHeight="1">
      <c r="A55" s="237" t="s">
        <v>140</v>
      </c>
      <c r="B55" s="30" t="str">
        <f>IF('入力シート'!$C$46="適用","工事施工場所","不適用")</f>
        <v>不適用</v>
      </c>
      <c r="C55" s="238">
        <f>IF('入力シート'!$C$46="適用",'入力シート'!E46,"")</f>
      </c>
      <c r="D55" s="239"/>
      <c r="E55" s="239"/>
      <c r="F55" s="239"/>
      <c r="G55" s="240">
        <f>IF('入力シート'!$C$46="適用","工事施工場所","")</f>
      </c>
    </row>
    <row r="56" spans="1:7" s="23" customFormat="1" ht="22.5" customHeight="1">
      <c r="A56" s="237"/>
      <c r="B56" s="30">
        <f>IF('入力シート'!$C$46="適用","所在地","")</f>
      </c>
      <c r="C56" s="228"/>
      <c r="D56" s="228"/>
      <c r="E56" s="228"/>
      <c r="F56" s="228"/>
      <c r="G56" s="228"/>
    </row>
    <row r="57" spans="1:7" s="23" customFormat="1" ht="18" customHeight="1">
      <c r="A57" s="237"/>
      <c r="B57" s="30">
        <f>IF('入力シート'!$C$46="適用","添付資料","")</f>
      </c>
      <c r="C57" s="225">
        <f>IF('入力シート'!$C$46="適用","（添付する資料名を記入して下さい。）","")</f>
      </c>
      <c r="D57" s="226"/>
      <c r="E57" s="226"/>
      <c r="F57" s="226"/>
      <c r="G57" s="227">
        <f>IF('入力シート'!$C$46="適用","添付資料","")</f>
      </c>
    </row>
    <row r="58" spans="1:7" s="23" customFormat="1" ht="24.75" customHeight="1">
      <c r="A58" s="229" t="s">
        <v>141</v>
      </c>
      <c r="B58" s="229" t="str">
        <f>IF('入力シート'!$C$47="適用","横浜市災害協力業者名簿の登載","不適用")</f>
        <v>横浜市災害協力業者名簿の登載</v>
      </c>
      <c r="C58" s="232"/>
      <c r="D58" s="232"/>
      <c r="E58" s="232"/>
      <c r="F58" s="232"/>
      <c r="G58" s="232"/>
    </row>
    <row r="59" spans="1:7" s="23" customFormat="1" ht="19.5" customHeight="1">
      <c r="A59" s="230"/>
      <c r="B59" s="230"/>
      <c r="C59" s="231" t="str">
        <f>IF('入力シート'!$C$47="適用","（有、無どちらかを記入して下さい。）","")</f>
        <v>（有、無どちらかを記入して下さい。）</v>
      </c>
      <c r="D59" s="231"/>
      <c r="E59" s="231"/>
      <c r="F59" s="231"/>
      <c r="G59" s="231">
        <f>IF('入力シート'!$C$45="適用","添付書類","")</f>
      </c>
    </row>
    <row r="60" spans="1:7" s="23" customFormat="1" ht="24" customHeight="1">
      <c r="A60" s="237" t="s">
        <v>63</v>
      </c>
      <c r="B60" s="229" t="str">
        <f>IF('入力シート'!$C$48="適用","ISO14001の登録","不適用")</f>
        <v>不適用</v>
      </c>
      <c r="C60" s="232"/>
      <c r="D60" s="232"/>
      <c r="E60" s="232"/>
      <c r="F60" s="232"/>
      <c r="G60" s="232"/>
    </row>
    <row r="61" spans="1:7" s="23" customFormat="1" ht="18" customHeight="1">
      <c r="A61" s="237"/>
      <c r="B61" s="230"/>
      <c r="C61" s="231">
        <f>IF('入力シート'!$C$48="適用","（有、無どちらかを記入して下さい。）","")</f>
      </c>
      <c r="D61" s="231"/>
      <c r="E61" s="231"/>
      <c r="F61" s="231"/>
      <c r="G61" s="231">
        <f>IF('入力シート'!$C$45="適用","添付書類","")</f>
      </c>
    </row>
    <row r="62" spans="1:7" s="23" customFormat="1" ht="20.25" customHeight="1">
      <c r="A62" s="237"/>
      <c r="B62" s="30">
        <f>IF('入力シート'!$C$48="適用","添付書類","")</f>
      </c>
      <c r="C62" s="234">
        <f>IF('入力シート'!$C$48="適用","登録証の写し及び登録範囲が確認できる付属書等の写し","")</f>
      </c>
      <c r="D62" s="235"/>
      <c r="E62" s="235"/>
      <c r="F62" s="235"/>
      <c r="G62" s="236">
        <f>IF('入力シート'!$C$45="適用","添付書類","")</f>
      </c>
    </row>
    <row r="63" s="23" customFormat="1" ht="13.5"/>
    <row r="64" spans="2:7" s="23" customFormat="1" ht="13.5">
      <c r="B64" s="34" t="s">
        <v>12</v>
      </c>
      <c r="C64" s="35" t="s">
        <v>13</v>
      </c>
      <c r="D64" s="224" t="str">
        <f>'入力シート'!E13</f>
        <v>○○　○○</v>
      </c>
      <c r="E64" s="224"/>
      <c r="F64" s="224"/>
      <c r="G64" s="224"/>
    </row>
    <row r="65" spans="3:7" s="23" customFormat="1" ht="13.5">
      <c r="C65" s="36" t="s">
        <v>14</v>
      </c>
      <c r="D65" s="223" t="str">
        <f>'入力シート'!E14</f>
        <v>045-999-9999</v>
      </c>
      <c r="E65" s="223"/>
      <c r="F65" s="223"/>
      <c r="G65" s="223"/>
    </row>
    <row r="66" spans="3:12" s="23" customFormat="1" ht="13.5">
      <c r="C66" s="36" t="s">
        <v>15</v>
      </c>
      <c r="D66" s="223" t="str">
        <f>'入力シート'!E15</f>
        <v>045-111-1111</v>
      </c>
      <c r="E66" s="223"/>
      <c r="F66" s="223"/>
      <c r="G66" s="223"/>
      <c r="H66" s="37"/>
      <c r="I66" s="37"/>
      <c r="J66" s="37"/>
      <c r="K66" s="37"/>
      <c r="L66" s="37"/>
    </row>
    <row r="67" spans="7:15" ht="13.5">
      <c r="G67" s="19"/>
      <c r="H67" s="19"/>
      <c r="I67" s="19"/>
      <c r="J67" s="19"/>
      <c r="K67" s="19"/>
      <c r="L67" s="19"/>
      <c r="M67" s="18"/>
      <c r="N67" s="18"/>
      <c r="O67" s="18"/>
    </row>
    <row r="68" spans="7:15" ht="13.5">
      <c r="G68" s="19"/>
      <c r="H68" s="19"/>
      <c r="I68" s="19"/>
      <c r="J68" s="19"/>
      <c r="K68" s="19"/>
      <c r="L68" s="19"/>
      <c r="M68" s="18"/>
      <c r="N68" s="18"/>
      <c r="O68" s="18"/>
    </row>
    <row r="69" spans="7:15" ht="13.5">
      <c r="G69" s="18"/>
      <c r="H69" s="18"/>
      <c r="I69" s="18"/>
      <c r="J69" s="18"/>
      <c r="K69" s="18"/>
      <c r="L69" s="18"/>
      <c r="M69" s="18"/>
      <c r="N69" s="18"/>
      <c r="O69" s="18"/>
    </row>
    <row r="70" spans="7:15" ht="13.5">
      <c r="G70" s="18"/>
      <c r="H70" s="18"/>
      <c r="I70" s="18"/>
      <c r="J70" s="18"/>
      <c r="K70" s="18"/>
      <c r="L70" s="18"/>
      <c r="M70" s="18"/>
      <c r="N70" s="18"/>
      <c r="O70" s="18"/>
    </row>
    <row r="71" spans="7:15" ht="13.5">
      <c r="G71" s="18"/>
      <c r="H71" s="18"/>
      <c r="I71" s="18"/>
      <c r="J71" s="18"/>
      <c r="K71" s="18"/>
      <c r="L71" s="18"/>
      <c r="M71" s="18"/>
      <c r="N71" s="18"/>
      <c r="O71" s="18"/>
    </row>
  </sheetData>
  <sheetProtection password="E7B6" sheet="1" formatCells="0" formatRows="0" insertRows="0"/>
  <mergeCells count="77">
    <mergeCell ref="A21:B21"/>
    <mergeCell ref="A22:B22"/>
    <mergeCell ref="A23:B23"/>
    <mergeCell ref="C6:E6"/>
    <mergeCell ref="C7:E7"/>
    <mergeCell ref="F2:G2"/>
    <mergeCell ref="F6:G6"/>
    <mergeCell ref="F8:G8"/>
    <mergeCell ref="F9:G9"/>
    <mergeCell ref="F10:G10"/>
    <mergeCell ref="E21:F21"/>
    <mergeCell ref="E22:F22"/>
    <mergeCell ref="F11:G11"/>
    <mergeCell ref="E19:F19"/>
    <mergeCell ref="E25:F25"/>
    <mergeCell ref="E23:F23"/>
    <mergeCell ref="E24:F24"/>
    <mergeCell ref="A28:A31"/>
    <mergeCell ref="C28:G28"/>
    <mergeCell ref="C29:G29"/>
    <mergeCell ref="C30:G30"/>
    <mergeCell ref="C31:G31"/>
    <mergeCell ref="C8:C11"/>
    <mergeCell ref="B27:G27"/>
    <mergeCell ref="A13:G13"/>
    <mergeCell ref="A19:B19"/>
    <mergeCell ref="E20:F20"/>
    <mergeCell ref="D39:G39"/>
    <mergeCell ref="A41:A45"/>
    <mergeCell ref="C41:G41"/>
    <mergeCell ref="A38:A40"/>
    <mergeCell ref="C38:G38"/>
    <mergeCell ref="B39:B40"/>
    <mergeCell ref="D40:G40"/>
    <mergeCell ref="A32:A37"/>
    <mergeCell ref="B33:B34"/>
    <mergeCell ref="B35:B36"/>
    <mergeCell ref="C37:G37"/>
    <mergeCell ref="C32:G32"/>
    <mergeCell ref="D36:G36"/>
    <mergeCell ref="D33:G33"/>
    <mergeCell ref="D34:G34"/>
    <mergeCell ref="D35:G35"/>
    <mergeCell ref="A46:A48"/>
    <mergeCell ref="C46:G46"/>
    <mergeCell ref="C47:G47"/>
    <mergeCell ref="C48:G48"/>
    <mergeCell ref="C42:G42"/>
    <mergeCell ref="C43:G43"/>
    <mergeCell ref="C44:G44"/>
    <mergeCell ref="C45:G45"/>
    <mergeCell ref="C50:G50"/>
    <mergeCell ref="C51:G51"/>
    <mergeCell ref="B52:B53"/>
    <mergeCell ref="C53:G53"/>
    <mergeCell ref="A52:A54"/>
    <mergeCell ref="C52:G52"/>
    <mergeCell ref="C60:G60"/>
    <mergeCell ref="A20:B20"/>
    <mergeCell ref="C54:G54"/>
    <mergeCell ref="C62:G62"/>
    <mergeCell ref="B58:B59"/>
    <mergeCell ref="A60:A62"/>
    <mergeCell ref="A55:A57"/>
    <mergeCell ref="C55:G55"/>
    <mergeCell ref="A49:A51"/>
    <mergeCell ref="C49:G49"/>
    <mergeCell ref="D65:G65"/>
    <mergeCell ref="D64:G64"/>
    <mergeCell ref="C57:G57"/>
    <mergeCell ref="C56:G56"/>
    <mergeCell ref="D66:G66"/>
    <mergeCell ref="A58:A59"/>
    <mergeCell ref="B60:B61"/>
    <mergeCell ref="C61:G61"/>
    <mergeCell ref="C59:G59"/>
    <mergeCell ref="C58:G58"/>
  </mergeCells>
  <dataValidations count="1">
    <dataValidation allowBlank="1" showInputMessage="1" showErrorMessage="1" imeMode="halfAlpha" sqref="G67:L68"/>
  </dataValidations>
  <printOptions/>
  <pageMargins left="0.4330708661417323" right="0.15748031496062992" top="0.7086614173228347" bottom="0.5905511811023623" header="0.1968503937007874" footer="0.1968503937007874"/>
  <pageSetup fitToHeight="0" fitToWidth="1" horizontalDpi="600" verticalDpi="600" orientation="portrait" paperSize="9" scale="99" r:id="rId2"/>
  <headerFooter alignWithMargins="0">
    <oddFooter>&amp;C第1号様式の2ページ目の添付忘れにご注意ください。</oddFooter>
  </headerFooter>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23</v>
      </c>
    </row>
    <row r="2" spans="16:20" ht="18" customHeight="1">
      <c r="P2" s="273" t="str">
        <f>'入力シート'!E6</f>
        <v>平成○○年○○月○○日</v>
      </c>
      <c r="Q2" s="273"/>
      <c r="R2" s="273"/>
      <c r="S2" s="273"/>
      <c r="T2" s="273"/>
    </row>
    <row r="3" ht="54" customHeight="1"/>
    <row r="4" spans="1:20" ht="18" customHeight="1">
      <c r="A4" s="274" t="s">
        <v>1</v>
      </c>
      <c r="B4" s="274"/>
      <c r="C4" s="274"/>
      <c r="D4" s="274"/>
      <c r="E4" s="274"/>
      <c r="F4" s="274"/>
      <c r="G4" s="274"/>
      <c r="H4" s="274"/>
      <c r="I4" s="274"/>
      <c r="J4" s="274"/>
      <c r="K4" s="274"/>
      <c r="L4" s="274"/>
      <c r="M4" s="274"/>
      <c r="N4" s="274"/>
      <c r="O4" s="274"/>
      <c r="P4" s="274"/>
      <c r="Q4" s="274"/>
      <c r="R4" s="274"/>
      <c r="S4" s="274"/>
      <c r="T4" s="274"/>
    </row>
    <row r="5" spans="1:20" ht="18" customHeight="1">
      <c r="A5" s="274" t="s">
        <v>224</v>
      </c>
      <c r="B5" s="274"/>
      <c r="C5" s="274"/>
      <c r="D5" s="274"/>
      <c r="E5" s="274"/>
      <c r="F5" s="274"/>
      <c r="G5" s="274"/>
      <c r="H5" s="274"/>
      <c r="I5" s="274"/>
      <c r="J5" s="274"/>
      <c r="K5" s="274"/>
      <c r="L5" s="274"/>
      <c r="M5" s="274"/>
      <c r="N5" s="274"/>
      <c r="O5" s="274"/>
      <c r="P5" s="274"/>
      <c r="Q5" s="274"/>
      <c r="R5" s="274"/>
      <c r="S5" s="274"/>
      <c r="T5" s="274"/>
    </row>
    <row r="6" ht="13.5" customHeight="1"/>
    <row r="7" spans="1:20" ht="27" customHeight="1">
      <c r="A7" s="4" t="s">
        <v>3</v>
      </c>
      <c r="B7" s="275" t="str">
        <f>'入力シート'!E19</f>
        <v>港北水再生センター発電設備工事</v>
      </c>
      <c r="C7" s="275"/>
      <c r="D7" s="275"/>
      <c r="E7" s="275"/>
      <c r="F7" s="275"/>
      <c r="G7" s="275"/>
      <c r="H7" s="275"/>
      <c r="I7" s="275"/>
      <c r="J7" s="275"/>
      <c r="K7" s="275"/>
      <c r="L7" s="275"/>
      <c r="M7" s="275"/>
      <c r="N7" s="275"/>
      <c r="O7" s="275"/>
      <c r="P7" s="275"/>
      <c r="Q7" s="275"/>
      <c r="R7" s="275"/>
      <c r="S7" s="275"/>
      <c r="T7" s="275"/>
    </row>
    <row r="8" spans="1:20" ht="27" customHeight="1">
      <c r="A8" s="254" t="s">
        <v>30</v>
      </c>
      <c r="B8" s="255"/>
      <c r="C8" s="255">
        <f>'入力シート'!E8</f>
        <v>12345</v>
      </c>
      <c r="D8" s="255"/>
      <c r="E8" s="255"/>
      <c r="F8" s="255"/>
      <c r="G8" s="154"/>
      <c r="H8" s="154"/>
      <c r="I8" s="154"/>
      <c r="J8" s="154"/>
      <c r="K8" s="154"/>
      <c r="L8" s="154"/>
      <c r="M8" s="154"/>
      <c r="N8" s="154"/>
      <c r="O8" s="154"/>
      <c r="P8" s="154"/>
      <c r="Q8" s="154"/>
      <c r="R8" s="154"/>
      <c r="S8" s="154"/>
      <c r="T8" s="154"/>
    </row>
    <row r="9" ht="27" customHeight="1"/>
    <row r="10" ht="14.25" thickBot="1">
      <c r="A10" s="1" t="s">
        <v>225</v>
      </c>
    </row>
    <row r="11" spans="1:20" ht="15" customHeight="1">
      <c r="A11" s="276" t="s">
        <v>226</v>
      </c>
      <c r="B11" s="277"/>
      <c r="C11" s="267" t="s">
        <v>227</v>
      </c>
      <c r="D11" s="268"/>
      <c r="E11" s="269"/>
      <c r="F11" s="267" t="s">
        <v>227</v>
      </c>
      <c r="G11" s="268"/>
      <c r="H11" s="269"/>
      <c r="I11" s="267" t="s">
        <v>227</v>
      </c>
      <c r="J11" s="268"/>
      <c r="K11" s="269"/>
      <c r="L11" s="267" t="s">
        <v>227</v>
      </c>
      <c r="M11" s="268"/>
      <c r="N11" s="269"/>
      <c r="O11" s="267" t="s">
        <v>227</v>
      </c>
      <c r="P11" s="268"/>
      <c r="Q11" s="269"/>
      <c r="R11" s="267" t="s">
        <v>227</v>
      </c>
      <c r="S11" s="268"/>
      <c r="T11" s="269"/>
    </row>
    <row r="12" spans="1:20" ht="15" customHeight="1">
      <c r="A12" s="278"/>
      <c r="B12" s="279"/>
      <c r="C12" s="270" t="s">
        <v>228</v>
      </c>
      <c r="D12" s="254"/>
      <c r="E12" s="271"/>
      <c r="F12" s="270" t="s">
        <v>228</v>
      </c>
      <c r="G12" s="254"/>
      <c r="H12" s="271"/>
      <c r="I12" s="270" t="s">
        <v>228</v>
      </c>
      <c r="J12" s="254"/>
      <c r="K12" s="271"/>
      <c r="L12" s="270" t="s">
        <v>228</v>
      </c>
      <c r="M12" s="254"/>
      <c r="N12" s="271"/>
      <c r="O12" s="270" t="s">
        <v>228</v>
      </c>
      <c r="P12" s="254"/>
      <c r="Q12" s="271"/>
      <c r="R12" s="270" t="s">
        <v>228</v>
      </c>
      <c r="S12" s="254"/>
      <c r="T12" s="272"/>
    </row>
    <row r="13" spans="1:20" ht="34.5" customHeight="1">
      <c r="A13" s="260"/>
      <c r="B13" s="261"/>
      <c r="C13" s="142"/>
      <c r="D13" s="143"/>
      <c r="E13" s="144"/>
      <c r="F13" s="142"/>
      <c r="G13" s="143"/>
      <c r="H13" s="145"/>
      <c r="I13" s="146"/>
      <c r="J13" s="143"/>
      <c r="K13" s="144"/>
      <c r="L13" s="142"/>
      <c r="M13" s="143"/>
      <c r="N13" s="145"/>
      <c r="O13" s="142"/>
      <c r="P13" s="143"/>
      <c r="Q13" s="145"/>
      <c r="R13" s="146"/>
      <c r="S13" s="143"/>
      <c r="T13" s="147"/>
    </row>
    <row r="14" spans="1:20" ht="34.5" customHeight="1">
      <c r="A14" s="260"/>
      <c r="B14" s="261"/>
      <c r="C14" s="142"/>
      <c r="D14" s="143"/>
      <c r="E14" s="144"/>
      <c r="F14" s="142"/>
      <c r="G14" s="143"/>
      <c r="H14" s="145"/>
      <c r="I14" s="146"/>
      <c r="J14" s="143"/>
      <c r="K14" s="144"/>
      <c r="L14" s="142"/>
      <c r="M14" s="143"/>
      <c r="N14" s="145"/>
      <c r="O14" s="142"/>
      <c r="P14" s="143"/>
      <c r="Q14" s="145"/>
      <c r="R14" s="146"/>
      <c r="S14" s="143"/>
      <c r="T14" s="147"/>
    </row>
    <row r="15" spans="1:20" ht="34.5" customHeight="1">
      <c r="A15" s="260"/>
      <c r="B15" s="261"/>
      <c r="C15" s="142"/>
      <c r="D15" s="143"/>
      <c r="E15" s="144"/>
      <c r="F15" s="142"/>
      <c r="G15" s="143"/>
      <c r="H15" s="145"/>
      <c r="I15" s="146"/>
      <c r="J15" s="143"/>
      <c r="K15" s="144"/>
      <c r="L15" s="142"/>
      <c r="M15" s="143"/>
      <c r="N15" s="145"/>
      <c r="O15" s="142"/>
      <c r="P15" s="143"/>
      <c r="Q15" s="145"/>
      <c r="R15" s="146"/>
      <c r="S15" s="143"/>
      <c r="T15" s="147"/>
    </row>
    <row r="16" spans="1:20" ht="34.5" customHeight="1">
      <c r="A16" s="260"/>
      <c r="B16" s="261"/>
      <c r="C16" s="142"/>
      <c r="D16" s="143"/>
      <c r="E16" s="144"/>
      <c r="F16" s="142"/>
      <c r="G16" s="143"/>
      <c r="H16" s="145"/>
      <c r="I16" s="146"/>
      <c r="J16" s="143"/>
      <c r="K16" s="144"/>
      <c r="L16" s="142"/>
      <c r="M16" s="143"/>
      <c r="N16" s="145"/>
      <c r="O16" s="142"/>
      <c r="P16" s="143"/>
      <c r="Q16" s="145"/>
      <c r="R16" s="146"/>
      <c r="S16" s="143"/>
      <c r="T16" s="147"/>
    </row>
    <row r="17" spans="1:20" ht="34.5" customHeight="1">
      <c r="A17" s="260"/>
      <c r="B17" s="261"/>
      <c r="C17" s="142"/>
      <c r="D17" s="143"/>
      <c r="E17" s="144"/>
      <c r="F17" s="142"/>
      <c r="G17" s="143"/>
      <c r="H17" s="145"/>
      <c r="I17" s="146"/>
      <c r="J17" s="143"/>
      <c r="K17" s="144"/>
      <c r="L17" s="142"/>
      <c r="M17" s="143"/>
      <c r="N17" s="145"/>
      <c r="O17" s="142"/>
      <c r="P17" s="143"/>
      <c r="Q17" s="145"/>
      <c r="R17" s="146"/>
      <c r="S17" s="143"/>
      <c r="T17" s="147"/>
    </row>
    <row r="18" spans="1:20" ht="34.5" customHeight="1">
      <c r="A18" s="260"/>
      <c r="B18" s="261"/>
      <c r="C18" s="142"/>
      <c r="D18" s="143"/>
      <c r="E18" s="144"/>
      <c r="F18" s="142"/>
      <c r="G18" s="143"/>
      <c r="H18" s="145"/>
      <c r="I18" s="146"/>
      <c r="J18" s="143"/>
      <c r="K18" s="144"/>
      <c r="L18" s="142"/>
      <c r="M18" s="143"/>
      <c r="N18" s="145"/>
      <c r="O18" s="142"/>
      <c r="P18" s="143"/>
      <c r="Q18" s="145"/>
      <c r="R18" s="146"/>
      <c r="S18" s="143"/>
      <c r="T18" s="147"/>
    </row>
    <row r="19" spans="1:20" ht="34.5" customHeight="1">
      <c r="A19" s="260"/>
      <c r="B19" s="261"/>
      <c r="C19" s="142"/>
      <c r="D19" s="143"/>
      <c r="E19" s="144"/>
      <c r="F19" s="142"/>
      <c r="G19" s="143"/>
      <c r="H19" s="145"/>
      <c r="I19" s="146"/>
      <c r="J19" s="143"/>
      <c r="K19" s="144"/>
      <c r="L19" s="142"/>
      <c r="M19" s="143"/>
      <c r="N19" s="145"/>
      <c r="O19" s="142"/>
      <c r="P19" s="143"/>
      <c r="Q19" s="145"/>
      <c r="R19" s="146"/>
      <c r="S19" s="143"/>
      <c r="T19" s="147"/>
    </row>
    <row r="20" spans="1:20" ht="34.5" customHeight="1">
      <c r="A20" s="260"/>
      <c r="B20" s="261"/>
      <c r="C20" s="142"/>
      <c r="D20" s="143"/>
      <c r="E20" s="144"/>
      <c r="F20" s="142"/>
      <c r="G20" s="143"/>
      <c r="H20" s="145"/>
      <c r="I20" s="146"/>
      <c r="J20" s="143"/>
      <c r="K20" s="144"/>
      <c r="L20" s="142"/>
      <c r="M20" s="143"/>
      <c r="N20" s="145"/>
      <c r="O20" s="142"/>
      <c r="P20" s="143"/>
      <c r="Q20" s="145"/>
      <c r="R20" s="146"/>
      <c r="S20" s="143"/>
      <c r="T20" s="147"/>
    </row>
    <row r="21" spans="1:20" ht="34.5" customHeight="1">
      <c r="A21" s="260"/>
      <c r="B21" s="261"/>
      <c r="C21" s="142"/>
      <c r="D21" s="143"/>
      <c r="E21" s="144"/>
      <c r="F21" s="142"/>
      <c r="G21" s="143"/>
      <c r="H21" s="145"/>
      <c r="I21" s="146"/>
      <c r="J21" s="143"/>
      <c r="K21" s="144"/>
      <c r="L21" s="142"/>
      <c r="M21" s="143"/>
      <c r="N21" s="145"/>
      <c r="O21" s="142"/>
      <c r="P21" s="143"/>
      <c r="Q21" s="145"/>
      <c r="R21" s="146"/>
      <c r="S21" s="143"/>
      <c r="T21" s="147"/>
    </row>
    <row r="22" spans="1:20" ht="34.5" customHeight="1">
      <c r="A22" s="260"/>
      <c r="B22" s="261"/>
      <c r="C22" s="142"/>
      <c r="D22" s="143"/>
      <c r="E22" s="144"/>
      <c r="F22" s="142"/>
      <c r="G22" s="143"/>
      <c r="H22" s="145"/>
      <c r="I22" s="146"/>
      <c r="J22" s="143"/>
      <c r="K22" s="144"/>
      <c r="L22" s="142"/>
      <c r="M22" s="143"/>
      <c r="N22" s="145"/>
      <c r="O22" s="142"/>
      <c r="P22" s="143"/>
      <c r="Q22" s="145"/>
      <c r="R22" s="146"/>
      <c r="S22" s="143"/>
      <c r="T22" s="147"/>
    </row>
    <row r="23" spans="1:20" ht="27" customHeight="1">
      <c r="A23" s="262" t="s">
        <v>61</v>
      </c>
      <c r="B23" s="263"/>
      <c r="C23" s="264" t="str">
        <f>IF('入力シート'!C33="適用",'入力シート'!E33,"今回工事ではこの項目を適用しません。")</f>
        <v>工事計画全体の具体的な管理計画</v>
      </c>
      <c r="D23" s="265"/>
      <c r="E23" s="265"/>
      <c r="F23" s="265"/>
      <c r="G23" s="265"/>
      <c r="H23" s="265"/>
      <c r="I23" s="265"/>
      <c r="J23" s="265"/>
      <c r="K23" s="265"/>
      <c r="L23" s="265"/>
      <c r="M23" s="265"/>
      <c r="N23" s="265"/>
      <c r="O23" s="265"/>
      <c r="P23" s="265"/>
      <c r="Q23" s="265"/>
      <c r="R23" s="265"/>
      <c r="S23" s="265"/>
      <c r="T23" s="266"/>
    </row>
    <row r="24" spans="1:20" ht="285" customHeight="1" thickBot="1">
      <c r="A24" s="256" t="s">
        <v>60</v>
      </c>
      <c r="B24" s="257"/>
      <c r="C24" s="257"/>
      <c r="D24" s="257"/>
      <c r="E24" s="257"/>
      <c r="F24" s="257"/>
      <c r="G24" s="257"/>
      <c r="H24" s="257"/>
      <c r="I24" s="257"/>
      <c r="J24" s="257"/>
      <c r="K24" s="257"/>
      <c r="L24" s="257"/>
      <c r="M24" s="257"/>
      <c r="N24" s="257"/>
      <c r="O24" s="257"/>
      <c r="P24" s="257"/>
      <c r="Q24" s="257"/>
      <c r="R24" s="257"/>
      <c r="S24" s="257"/>
      <c r="T24" s="258"/>
    </row>
    <row r="25" spans="1:20" ht="13.5">
      <c r="A25" s="148"/>
      <c r="B25" s="148"/>
      <c r="C25" s="148"/>
      <c r="D25" s="148"/>
      <c r="E25" s="148"/>
      <c r="F25" s="148"/>
      <c r="G25" s="148"/>
      <c r="H25" s="148"/>
      <c r="I25" s="148"/>
      <c r="J25" s="148"/>
      <c r="K25" s="148"/>
      <c r="L25" s="148"/>
      <c r="M25" s="148"/>
      <c r="N25" s="148"/>
      <c r="O25" s="148"/>
      <c r="P25" s="148"/>
      <c r="Q25" s="148"/>
      <c r="R25" s="148"/>
      <c r="S25" s="148"/>
      <c r="T25" s="148"/>
    </row>
    <row r="26" spans="1:20" ht="13.5">
      <c r="A26" s="259" t="s">
        <v>229</v>
      </c>
      <c r="B26" s="259"/>
      <c r="C26" s="259"/>
      <c r="D26" s="259"/>
      <c r="E26" s="259"/>
      <c r="F26" s="259"/>
      <c r="G26" s="259"/>
      <c r="H26" s="259"/>
      <c r="I26" s="259"/>
      <c r="J26" s="259"/>
      <c r="K26" s="259"/>
      <c r="L26" s="259"/>
      <c r="M26" s="259"/>
      <c r="N26" s="259"/>
      <c r="O26" s="259"/>
      <c r="P26" s="259"/>
      <c r="Q26" s="259"/>
      <c r="R26" s="259"/>
      <c r="S26" s="259"/>
      <c r="T26" s="259"/>
    </row>
  </sheetData>
  <sheetProtection/>
  <mergeCells count="33">
    <mergeCell ref="P2:T2"/>
    <mergeCell ref="A4:T4"/>
    <mergeCell ref="A5:T5"/>
    <mergeCell ref="B7:T7"/>
    <mergeCell ref="A11:B12"/>
    <mergeCell ref="C11:E11"/>
    <mergeCell ref="F11:H11"/>
    <mergeCell ref="I11:K11"/>
    <mergeCell ref="L11:N11"/>
    <mergeCell ref="O11:Q11"/>
    <mergeCell ref="R11:T11"/>
    <mergeCell ref="C12:E12"/>
    <mergeCell ref="F12:H12"/>
    <mergeCell ref="I12:K12"/>
    <mergeCell ref="L12:N12"/>
    <mergeCell ref="O12:Q12"/>
    <mergeCell ref="R12:T12"/>
    <mergeCell ref="A13:B13"/>
    <mergeCell ref="A14:B14"/>
    <mergeCell ref="A15:B15"/>
    <mergeCell ref="A16:B16"/>
    <mergeCell ref="A17:B17"/>
    <mergeCell ref="A18:B18"/>
    <mergeCell ref="A8:B8"/>
    <mergeCell ref="C8:F8"/>
    <mergeCell ref="A24:T24"/>
    <mergeCell ref="A26:T26"/>
    <mergeCell ref="A19:B19"/>
    <mergeCell ref="A20:B20"/>
    <mergeCell ref="A21:B21"/>
    <mergeCell ref="A22:B22"/>
    <mergeCell ref="A23:B23"/>
    <mergeCell ref="C23:T23"/>
  </mergeCells>
  <conditionalFormatting sqref="B7 C7:T8">
    <cfRule type="cellIs" priority="1" dxfId="8"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28</v>
      </c>
    </row>
    <row r="2" spans="12:14" ht="18" customHeight="1">
      <c r="L2" s="273" t="str">
        <f>'入力シート'!E6</f>
        <v>平成○○年○○月○○日</v>
      </c>
      <c r="M2" s="273"/>
      <c r="N2" s="273"/>
    </row>
    <row r="3" ht="54" customHeight="1"/>
    <row r="4" spans="1:14" ht="18" customHeight="1">
      <c r="A4" s="274" t="s">
        <v>1</v>
      </c>
      <c r="B4" s="274"/>
      <c r="C4" s="274"/>
      <c r="D4" s="274"/>
      <c r="E4" s="274"/>
      <c r="F4" s="274"/>
      <c r="G4" s="274"/>
      <c r="H4" s="274"/>
      <c r="I4" s="274"/>
      <c r="J4" s="274"/>
      <c r="K4" s="274"/>
      <c r="L4" s="274"/>
      <c r="M4" s="274"/>
      <c r="N4" s="274"/>
    </row>
    <row r="5" spans="1:14" ht="18" customHeight="1">
      <c r="A5" s="274" t="s">
        <v>241</v>
      </c>
      <c r="B5" s="274"/>
      <c r="C5" s="274"/>
      <c r="D5" s="274"/>
      <c r="E5" s="274"/>
      <c r="F5" s="274"/>
      <c r="G5" s="274"/>
      <c r="H5" s="274"/>
      <c r="I5" s="274"/>
      <c r="J5" s="274"/>
      <c r="K5" s="274"/>
      <c r="L5" s="274"/>
      <c r="M5" s="274"/>
      <c r="N5" s="274"/>
    </row>
    <row r="7" spans="1:14" ht="27" customHeight="1">
      <c r="A7" s="4" t="s">
        <v>3</v>
      </c>
      <c r="B7" s="275" t="str">
        <f>'入力シート'!E19</f>
        <v>港北水再生センター発電設備工事</v>
      </c>
      <c r="C7" s="275"/>
      <c r="D7" s="275"/>
      <c r="E7" s="275"/>
      <c r="F7" s="275"/>
      <c r="G7" s="275"/>
      <c r="H7" s="275"/>
      <c r="I7" s="275"/>
      <c r="J7" s="275"/>
      <c r="K7" s="275"/>
      <c r="L7" s="275"/>
      <c r="M7" s="275"/>
      <c r="N7" s="275"/>
    </row>
    <row r="8" spans="1:14" ht="27" customHeight="1">
      <c r="A8" s="254" t="s">
        <v>30</v>
      </c>
      <c r="B8" s="255"/>
      <c r="C8" s="255">
        <f>'入力シート'!E8</f>
        <v>12345</v>
      </c>
      <c r="D8" s="255"/>
      <c r="E8" s="255"/>
      <c r="F8" s="255"/>
      <c r="G8" s="154"/>
      <c r="H8" s="154"/>
      <c r="I8" s="154"/>
      <c r="J8" s="154"/>
      <c r="K8" s="154"/>
      <c r="L8" s="154"/>
      <c r="M8" s="154"/>
      <c r="N8" s="154"/>
    </row>
    <row r="9" ht="14.25" thickBot="1"/>
    <row r="10" spans="1:14" ht="54" customHeight="1" thickBot="1">
      <c r="A10" s="291" t="s">
        <v>61</v>
      </c>
      <c r="B10" s="292"/>
      <c r="C10" s="292"/>
      <c r="D10" s="292"/>
      <c r="E10" s="293" t="str">
        <f>IF('入力シート'!C37="適用",'入力シート'!E37,"今回工事ではこの項目を適用しません。")</f>
        <v>現場作業全般における安全計画</v>
      </c>
      <c r="F10" s="294"/>
      <c r="G10" s="294"/>
      <c r="H10" s="294"/>
      <c r="I10" s="294"/>
      <c r="J10" s="294"/>
      <c r="K10" s="294"/>
      <c r="L10" s="294"/>
      <c r="M10" s="294"/>
      <c r="N10" s="295"/>
    </row>
    <row r="11" ht="14.25" thickBot="1"/>
    <row r="12" spans="1:14" ht="27" customHeight="1">
      <c r="A12" s="286" t="s">
        <v>242</v>
      </c>
      <c r="B12" s="268"/>
      <c r="C12" s="268"/>
      <c r="D12" s="268"/>
      <c r="E12" s="268"/>
      <c r="F12" s="268"/>
      <c r="G12" s="268"/>
      <c r="H12" s="268"/>
      <c r="I12" s="268"/>
      <c r="J12" s="268"/>
      <c r="K12" s="268"/>
      <c r="L12" s="268"/>
      <c r="M12" s="268"/>
      <c r="N12" s="287"/>
    </row>
    <row r="13" spans="1:14" ht="27" customHeight="1">
      <c r="A13" s="288"/>
      <c r="B13" s="289"/>
      <c r="C13" s="289"/>
      <c r="D13" s="289"/>
      <c r="E13" s="289"/>
      <c r="F13" s="289"/>
      <c r="G13" s="289"/>
      <c r="H13" s="289"/>
      <c r="I13" s="289"/>
      <c r="J13" s="289"/>
      <c r="K13" s="289"/>
      <c r="L13" s="289"/>
      <c r="M13" s="289"/>
      <c r="N13" s="290"/>
    </row>
    <row r="14" spans="1:14" ht="27" customHeight="1">
      <c r="A14" s="280"/>
      <c r="B14" s="281"/>
      <c r="C14" s="281"/>
      <c r="D14" s="281"/>
      <c r="E14" s="281"/>
      <c r="F14" s="281"/>
      <c r="G14" s="281"/>
      <c r="H14" s="281"/>
      <c r="I14" s="281"/>
      <c r="J14" s="281"/>
      <c r="K14" s="281"/>
      <c r="L14" s="281"/>
      <c r="M14" s="281"/>
      <c r="N14" s="282"/>
    </row>
    <row r="15" spans="1:14" ht="27" customHeight="1">
      <c r="A15" s="280"/>
      <c r="B15" s="281"/>
      <c r="C15" s="281"/>
      <c r="D15" s="281"/>
      <c r="E15" s="281"/>
      <c r="F15" s="281"/>
      <c r="G15" s="281"/>
      <c r="H15" s="281"/>
      <c r="I15" s="281"/>
      <c r="J15" s="281"/>
      <c r="K15" s="281"/>
      <c r="L15" s="281"/>
      <c r="M15" s="281"/>
      <c r="N15" s="282"/>
    </row>
    <row r="16" spans="1:14" ht="27" customHeight="1">
      <c r="A16" s="280"/>
      <c r="B16" s="281"/>
      <c r="C16" s="281"/>
      <c r="D16" s="281"/>
      <c r="E16" s="281"/>
      <c r="F16" s="281"/>
      <c r="G16" s="281"/>
      <c r="H16" s="281"/>
      <c r="I16" s="281"/>
      <c r="J16" s="281"/>
      <c r="K16" s="281"/>
      <c r="L16" s="281"/>
      <c r="M16" s="281"/>
      <c r="N16" s="282"/>
    </row>
    <row r="17" spans="1:14" ht="27" customHeight="1">
      <c r="A17" s="280"/>
      <c r="B17" s="281"/>
      <c r="C17" s="281"/>
      <c r="D17" s="281"/>
      <c r="E17" s="281"/>
      <c r="F17" s="281"/>
      <c r="G17" s="281"/>
      <c r="H17" s="281"/>
      <c r="I17" s="281"/>
      <c r="J17" s="281"/>
      <c r="K17" s="281"/>
      <c r="L17" s="281"/>
      <c r="M17" s="281"/>
      <c r="N17" s="282"/>
    </row>
    <row r="18" spans="1:14" ht="27" customHeight="1">
      <c r="A18" s="280"/>
      <c r="B18" s="281"/>
      <c r="C18" s="281"/>
      <c r="D18" s="281"/>
      <c r="E18" s="281"/>
      <c r="F18" s="281"/>
      <c r="G18" s="281"/>
      <c r="H18" s="281"/>
      <c r="I18" s="281"/>
      <c r="J18" s="281"/>
      <c r="K18" s="281"/>
      <c r="L18" s="281"/>
      <c r="M18" s="281"/>
      <c r="N18" s="282"/>
    </row>
    <row r="19" spans="1:14" ht="27" customHeight="1">
      <c r="A19" s="280"/>
      <c r="B19" s="281"/>
      <c r="C19" s="281"/>
      <c r="D19" s="281"/>
      <c r="E19" s="281"/>
      <c r="F19" s="281"/>
      <c r="G19" s="281"/>
      <c r="H19" s="281"/>
      <c r="I19" s="281"/>
      <c r="J19" s="281"/>
      <c r="K19" s="281"/>
      <c r="L19" s="281"/>
      <c r="M19" s="281"/>
      <c r="N19" s="282"/>
    </row>
    <row r="20" spans="1:14" ht="27" customHeight="1">
      <c r="A20" s="280"/>
      <c r="B20" s="281"/>
      <c r="C20" s="281"/>
      <c r="D20" s="281"/>
      <c r="E20" s="281"/>
      <c r="F20" s="281"/>
      <c r="G20" s="281"/>
      <c r="H20" s="281"/>
      <c r="I20" s="281"/>
      <c r="J20" s="281"/>
      <c r="K20" s="281"/>
      <c r="L20" s="281"/>
      <c r="M20" s="281"/>
      <c r="N20" s="282"/>
    </row>
    <row r="21" spans="1:14" ht="27" customHeight="1">
      <c r="A21" s="280"/>
      <c r="B21" s="281"/>
      <c r="C21" s="281"/>
      <c r="D21" s="281"/>
      <c r="E21" s="281"/>
      <c r="F21" s="281"/>
      <c r="G21" s="281"/>
      <c r="H21" s="281"/>
      <c r="I21" s="281"/>
      <c r="J21" s="281"/>
      <c r="K21" s="281"/>
      <c r="L21" s="281"/>
      <c r="M21" s="281"/>
      <c r="N21" s="282"/>
    </row>
    <row r="22" spans="1:14" ht="27" customHeight="1">
      <c r="A22" s="280"/>
      <c r="B22" s="281"/>
      <c r="C22" s="281"/>
      <c r="D22" s="281"/>
      <c r="E22" s="281"/>
      <c r="F22" s="281"/>
      <c r="G22" s="281"/>
      <c r="H22" s="281"/>
      <c r="I22" s="281"/>
      <c r="J22" s="281"/>
      <c r="K22" s="281"/>
      <c r="L22" s="281"/>
      <c r="M22" s="281"/>
      <c r="N22" s="282"/>
    </row>
    <row r="23" spans="1:14" ht="27" customHeight="1">
      <c r="A23" s="280"/>
      <c r="B23" s="281"/>
      <c r="C23" s="281"/>
      <c r="D23" s="281"/>
      <c r="E23" s="281"/>
      <c r="F23" s="281"/>
      <c r="G23" s="281"/>
      <c r="H23" s="281"/>
      <c r="I23" s="281"/>
      <c r="J23" s="281"/>
      <c r="K23" s="281"/>
      <c r="L23" s="281"/>
      <c r="M23" s="281"/>
      <c r="N23" s="282"/>
    </row>
    <row r="24" spans="1:14" ht="27" customHeight="1">
      <c r="A24" s="280"/>
      <c r="B24" s="281"/>
      <c r="C24" s="281"/>
      <c r="D24" s="281"/>
      <c r="E24" s="281"/>
      <c r="F24" s="281"/>
      <c r="G24" s="281"/>
      <c r="H24" s="281"/>
      <c r="I24" s="281"/>
      <c r="J24" s="281"/>
      <c r="K24" s="281"/>
      <c r="L24" s="281"/>
      <c r="M24" s="281"/>
      <c r="N24" s="282"/>
    </row>
    <row r="25" spans="1:14" ht="27" customHeight="1">
      <c r="A25" s="280"/>
      <c r="B25" s="281"/>
      <c r="C25" s="281"/>
      <c r="D25" s="281"/>
      <c r="E25" s="281"/>
      <c r="F25" s="281"/>
      <c r="G25" s="281"/>
      <c r="H25" s="281"/>
      <c r="I25" s="281"/>
      <c r="J25" s="281"/>
      <c r="K25" s="281"/>
      <c r="L25" s="281"/>
      <c r="M25" s="281"/>
      <c r="N25" s="282"/>
    </row>
    <row r="26" spans="1:14" ht="27" customHeight="1">
      <c r="A26" s="280"/>
      <c r="B26" s="281"/>
      <c r="C26" s="281"/>
      <c r="D26" s="281"/>
      <c r="E26" s="281"/>
      <c r="F26" s="281"/>
      <c r="G26" s="281"/>
      <c r="H26" s="281"/>
      <c r="I26" s="281"/>
      <c r="J26" s="281"/>
      <c r="K26" s="281"/>
      <c r="L26" s="281"/>
      <c r="M26" s="281"/>
      <c r="N26" s="282"/>
    </row>
    <row r="27" spans="1:14" ht="27" customHeight="1">
      <c r="A27" s="280"/>
      <c r="B27" s="281"/>
      <c r="C27" s="281"/>
      <c r="D27" s="281"/>
      <c r="E27" s="281"/>
      <c r="F27" s="281"/>
      <c r="G27" s="281"/>
      <c r="H27" s="281"/>
      <c r="I27" s="281"/>
      <c r="J27" s="281"/>
      <c r="K27" s="281"/>
      <c r="L27" s="281"/>
      <c r="M27" s="281"/>
      <c r="N27" s="282"/>
    </row>
    <row r="28" spans="1:14" ht="27" customHeight="1">
      <c r="A28" s="280"/>
      <c r="B28" s="281"/>
      <c r="C28" s="281"/>
      <c r="D28" s="281"/>
      <c r="E28" s="281"/>
      <c r="F28" s="281"/>
      <c r="G28" s="281"/>
      <c r="H28" s="281"/>
      <c r="I28" s="281"/>
      <c r="J28" s="281"/>
      <c r="K28" s="281"/>
      <c r="L28" s="281"/>
      <c r="M28" s="281"/>
      <c r="N28" s="282"/>
    </row>
    <row r="29" spans="1:14" ht="27" customHeight="1">
      <c r="A29" s="280"/>
      <c r="B29" s="281"/>
      <c r="C29" s="281"/>
      <c r="D29" s="281"/>
      <c r="E29" s="281"/>
      <c r="F29" s="281"/>
      <c r="G29" s="281"/>
      <c r="H29" s="281"/>
      <c r="I29" s="281"/>
      <c r="J29" s="281"/>
      <c r="K29" s="281"/>
      <c r="L29" s="281"/>
      <c r="M29" s="281"/>
      <c r="N29" s="282"/>
    </row>
    <row r="30" spans="1:14" ht="27" customHeight="1">
      <c r="A30" s="280"/>
      <c r="B30" s="281"/>
      <c r="C30" s="281"/>
      <c r="D30" s="281"/>
      <c r="E30" s="281"/>
      <c r="F30" s="281"/>
      <c r="G30" s="281"/>
      <c r="H30" s="281"/>
      <c r="I30" s="281"/>
      <c r="J30" s="281"/>
      <c r="K30" s="281"/>
      <c r="L30" s="281"/>
      <c r="M30" s="281"/>
      <c r="N30" s="282"/>
    </row>
    <row r="31" spans="1:14" ht="27" customHeight="1">
      <c r="A31" s="280"/>
      <c r="B31" s="281"/>
      <c r="C31" s="281"/>
      <c r="D31" s="281"/>
      <c r="E31" s="281"/>
      <c r="F31" s="281"/>
      <c r="G31" s="281"/>
      <c r="H31" s="281"/>
      <c r="I31" s="281"/>
      <c r="J31" s="281"/>
      <c r="K31" s="281"/>
      <c r="L31" s="281"/>
      <c r="M31" s="281"/>
      <c r="N31" s="282"/>
    </row>
    <row r="32" spans="1:14" ht="27" customHeight="1">
      <c r="A32" s="280"/>
      <c r="B32" s="281"/>
      <c r="C32" s="281"/>
      <c r="D32" s="281"/>
      <c r="E32" s="281"/>
      <c r="F32" s="281"/>
      <c r="G32" s="281"/>
      <c r="H32" s="281"/>
      <c r="I32" s="281"/>
      <c r="J32" s="281"/>
      <c r="K32" s="281"/>
      <c r="L32" s="281"/>
      <c r="M32" s="281"/>
      <c r="N32" s="282"/>
    </row>
    <row r="33" spans="1:14" ht="27" customHeight="1">
      <c r="A33" s="280"/>
      <c r="B33" s="281"/>
      <c r="C33" s="281"/>
      <c r="D33" s="281"/>
      <c r="E33" s="281"/>
      <c r="F33" s="281"/>
      <c r="G33" s="281"/>
      <c r="H33" s="281"/>
      <c r="I33" s="281"/>
      <c r="J33" s="281"/>
      <c r="K33" s="281"/>
      <c r="L33" s="281"/>
      <c r="M33" s="281"/>
      <c r="N33" s="282"/>
    </row>
    <row r="34" spans="1:14" ht="27" customHeight="1">
      <c r="A34" s="280"/>
      <c r="B34" s="281"/>
      <c r="C34" s="281"/>
      <c r="D34" s="281"/>
      <c r="E34" s="281"/>
      <c r="F34" s="281"/>
      <c r="G34" s="281"/>
      <c r="H34" s="281"/>
      <c r="I34" s="281"/>
      <c r="J34" s="281"/>
      <c r="K34" s="281"/>
      <c r="L34" s="281"/>
      <c r="M34" s="281"/>
      <c r="N34" s="282"/>
    </row>
    <row r="35" spans="1:14" ht="27" customHeight="1" thickBot="1">
      <c r="A35" s="283"/>
      <c r="B35" s="284"/>
      <c r="C35" s="284"/>
      <c r="D35" s="284"/>
      <c r="E35" s="284"/>
      <c r="F35" s="284"/>
      <c r="G35" s="284"/>
      <c r="H35" s="284"/>
      <c r="I35" s="284"/>
      <c r="J35" s="284"/>
      <c r="K35" s="284"/>
      <c r="L35" s="284"/>
      <c r="M35" s="284"/>
      <c r="N35" s="285"/>
    </row>
    <row r="36" spans="1:14" ht="13.5" customHeight="1">
      <c r="A36" s="3"/>
      <c r="B36" s="3"/>
      <c r="C36" s="3"/>
      <c r="D36" s="3"/>
      <c r="E36" s="3"/>
      <c r="F36" s="3"/>
      <c r="G36" s="3"/>
      <c r="H36" s="3"/>
      <c r="I36" s="3"/>
      <c r="J36" s="3"/>
      <c r="K36" s="3"/>
      <c r="L36" s="3"/>
      <c r="M36" s="3"/>
      <c r="N36" s="3"/>
    </row>
    <row r="37" ht="13.5">
      <c r="N37" s="2" t="s">
        <v>25</v>
      </c>
    </row>
  </sheetData>
  <sheetProtection/>
  <mergeCells count="55">
    <mergeCell ref="L2:N2"/>
    <mergeCell ref="A4:N4"/>
    <mergeCell ref="A5:N5"/>
    <mergeCell ref="B7:N7"/>
    <mergeCell ref="A10:D10"/>
    <mergeCell ref="E10:N10"/>
    <mergeCell ref="A8:B8"/>
    <mergeCell ref="C8:F8"/>
    <mergeCell ref="A12:N12"/>
    <mergeCell ref="A13:D13"/>
    <mergeCell ref="E13:N13"/>
    <mergeCell ref="A14:D14"/>
    <mergeCell ref="E14:N14"/>
    <mergeCell ref="A15:D15"/>
    <mergeCell ref="E15:N15"/>
    <mergeCell ref="A16:D16"/>
    <mergeCell ref="E16:N16"/>
    <mergeCell ref="A17:D17"/>
    <mergeCell ref="E17:N17"/>
    <mergeCell ref="A18:D18"/>
    <mergeCell ref="E18:N18"/>
    <mergeCell ref="A19:D19"/>
    <mergeCell ref="E19:N19"/>
    <mergeCell ref="A20:D20"/>
    <mergeCell ref="E20:N20"/>
    <mergeCell ref="A21:D21"/>
    <mergeCell ref="E21:N21"/>
    <mergeCell ref="A22:D22"/>
    <mergeCell ref="E22:N22"/>
    <mergeCell ref="A23:D23"/>
    <mergeCell ref="E23:N23"/>
    <mergeCell ref="A24:D24"/>
    <mergeCell ref="E24:N24"/>
    <mergeCell ref="A25:D25"/>
    <mergeCell ref="E25:N25"/>
    <mergeCell ref="A26:D26"/>
    <mergeCell ref="E26:N26"/>
    <mergeCell ref="A27:D27"/>
    <mergeCell ref="E27:N27"/>
    <mergeCell ref="A28:D28"/>
    <mergeCell ref="E28:N28"/>
    <mergeCell ref="A29:D29"/>
    <mergeCell ref="E29:N29"/>
    <mergeCell ref="A30:D30"/>
    <mergeCell ref="E30:N30"/>
    <mergeCell ref="A34:D34"/>
    <mergeCell ref="E34:N34"/>
    <mergeCell ref="A35:D35"/>
    <mergeCell ref="E35:N35"/>
    <mergeCell ref="A31:D31"/>
    <mergeCell ref="E31:N31"/>
    <mergeCell ref="A32:D32"/>
    <mergeCell ref="E32:N32"/>
    <mergeCell ref="A33:D33"/>
    <mergeCell ref="E33:N33"/>
  </mergeCells>
  <printOptions/>
  <pageMargins left="0.7" right="0.7" top="0.75" bottom="0.75" header="0.3" footer="0.3"/>
  <pageSetup fitToHeight="0"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163</v>
      </c>
    </row>
    <row r="2" spans="12:14" ht="18" customHeight="1">
      <c r="L2" s="273" t="str">
        <f>'入力シート'!E6</f>
        <v>平成○○年○○月○○日</v>
      </c>
      <c r="M2" s="273"/>
      <c r="N2" s="273"/>
    </row>
    <row r="3" ht="31.5" customHeight="1"/>
    <row r="4" spans="1:14" ht="18" customHeight="1">
      <c r="A4" s="274" t="s">
        <v>164</v>
      </c>
      <c r="B4" s="274"/>
      <c r="C4" s="274"/>
      <c r="D4" s="274"/>
      <c r="E4" s="274"/>
      <c r="F4" s="274"/>
      <c r="G4" s="274"/>
      <c r="H4" s="274"/>
      <c r="I4" s="274"/>
      <c r="J4" s="274"/>
      <c r="K4" s="274"/>
      <c r="L4" s="274"/>
      <c r="M4" s="274"/>
      <c r="N4" s="274"/>
    </row>
    <row r="5" spans="1:14" ht="18" customHeight="1">
      <c r="A5" s="274" t="s">
        <v>220</v>
      </c>
      <c r="B5" s="274"/>
      <c r="C5" s="274"/>
      <c r="D5" s="274"/>
      <c r="E5" s="274"/>
      <c r="F5" s="274"/>
      <c r="G5" s="274"/>
      <c r="H5" s="274"/>
      <c r="I5" s="274"/>
      <c r="J5" s="274"/>
      <c r="K5" s="274"/>
      <c r="L5" s="274"/>
      <c r="M5" s="274"/>
      <c r="N5" s="274"/>
    </row>
    <row r="7" spans="1:14" ht="27" customHeight="1">
      <c r="A7" s="4" t="s">
        <v>3</v>
      </c>
      <c r="B7" s="275" t="str">
        <f>'入力シート'!E19</f>
        <v>港北水再生センター発電設備工事</v>
      </c>
      <c r="C7" s="275"/>
      <c r="D7" s="275"/>
      <c r="E7" s="275"/>
      <c r="F7" s="275"/>
      <c r="G7" s="275"/>
      <c r="H7" s="275"/>
      <c r="I7" s="275"/>
      <c r="J7" s="275"/>
      <c r="K7" s="275"/>
      <c r="L7" s="275"/>
      <c r="M7" s="275"/>
      <c r="N7" s="275"/>
    </row>
    <row r="8" spans="1:14" ht="27" customHeight="1">
      <c r="A8" s="254" t="s">
        <v>30</v>
      </c>
      <c r="B8" s="255"/>
      <c r="C8" s="255">
        <f>'入力シート'!E8</f>
        <v>12345</v>
      </c>
      <c r="D8" s="255"/>
      <c r="E8" s="255"/>
      <c r="F8" s="255"/>
      <c r="G8" s="155"/>
      <c r="H8" s="155"/>
      <c r="I8" s="155"/>
      <c r="J8" s="155"/>
      <c r="K8" s="155"/>
      <c r="L8" s="155"/>
      <c r="M8" s="155"/>
      <c r="N8" s="155"/>
    </row>
    <row r="9" spans="1:14" ht="11.25" customHeight="1" thickBot="1">
      <c r="A9" s="94"/>
      <c r="B9" s="95"/>
      <c r="C9" s="95"/>
      <c r="D9" s="95"/>
      <c r="E9" s="95"/>
      <c r="F9" s="95"/>
      <c r="G9" s="95"/>
      <c r="H9" s="95"/>
      <c r="I9" s="95"/>
      <c r="J9" s="95"/>
      <c r="K9" s="95"/>
      <c r="L9" s="95"/>
      <c r="M9" s="95"/>
      <c r="N9" s="95"/>
    </row>
    <row r="10" spans="1:14" ht="13.5">
      <c r="A10" s="276" t="s">
        <v>164</v>
      </c>
      <c r="B10" s="277"/>
      <c r="C10" s="296" t="s">
        <v>167</v>
      </c>
      <c r="D10" s="277"/>
      <c r="E10" s="307" t="s">
        <v>165</v>
      </c>
      <c r="F10" s="307"/>
      <c r="G10" s="307"/>
      <c r="H10" s="307"/>
      <c r="I10" s="307"/>
      <c r="J10" s="307"/>
      <c r="K10" s="307"/>
      <c r="L10" s="307"/>
      <c r="M10" s="307"/>
      <c r="N10" s="308"/>
    </row>
    <row r="11" spans="1:14" ht="26.25" customHeight="1">
      <c r="A11" s="302"/>
      <c r="B11" s="298"/>
      <c r="C11" s="297"/>
      <c r="D11" s="298"/>
      <c r="E11" s="299" t="s">
        <v>221</v>
      </c>
      <c r="F11" s="300"/>
      <c r="G11" s="300"/>
      <c r="H11" s="300"/>
      <c r="I11" s="300"/>
      <c r="J11" s="301"/>
      <c r="K11" s="301"/>
      <c r="L11" s="97" t="s">
        <v>222</v>
      </c>
      <c r="M11" s="127" t="s">
        <v>171</v>
      </c>
      <c r="N11" s="101"/>
    </row>
    <row r="12" spans="1:14" ht="17.25" customHeight="1">
      <c r="A12" s="302"/>
      <c r="B12" s="298"/>
      <c r="C12" s="297"/>
      <c r="D12" s="298"/>
      <c r="E12" s="124"/>
      <c r="F12" s="125" t="s">
        <v>230</v>
      </c>
      <c r="G12" s="125"/>
      <c r="H12" s="125"/>
      <c r="I12" s="125"/>
      <c r="J12" s="125"/>
      <c r="K12" s="125"/>
      <c r="L12" s="125"/>
      <c r="M12" s="125"/>
      <c r="N12" s="126"/>
    </row>
    <row r="13" spans="1:14" ht="14.25" thickBot="1">
      <c r="A13" s="303"/>
      <c r="B13" s="304"/>
      <c r="C13" s="305" t="s">
        <v>168</v>
      </c>
      <c r="D13" s="306"/>
      <c r="E13" s="309" t="s">
        <v>166</v>
      </c>
      <c r="F13" s="309"/>
      <c r="G13" s="309"/>
      <c r="H13" s="309"/>
      <c r="I13" s="309"/>
      <c r="J13" s="309"/>
      <c r="K13" s="309"/>
      <c r="L13" s="309"/>
      <c r="M13" s="309"/>
      <c r="N13" s="310"/>
    </row>
    <row r="14" spans="1:14" ht="13.5">
      <c r="A14" s="94"/>
      <c r="B14" s="94"/>
      <c r="C14" s="96" t="s">
        <v>183</v>
      </c>
      <c r="D14" s="94"/>
      <c r="E14" s="97"/>
      <c r="F14" s="97"/>
      <c r="G14" s="97"/>
      <c r="H14" s="97"/>
      <c r="I14" s="97"/>
      <c r="J14" s="97"/>
      <c r="K14" s="97"/>
      <c r="L14" s="97"/>
      <c r="M14" s="97"/>
      <c r="N14" s="97"/>
    </row>
    <row r="15" ht="9" customHeight="1" thickBot="1"/>
    <row r="16" spans="1:14" ht="43.5" customHeight="1" thickBot="1">
      <c r="A16" s="291" t="s">
        <v>61</v>
      </c>
      <c r="B16" s="292"/>
      <c r="C16" s="292"/>
      <c r="D16" s="292"/>
      <c r="E16" s="293" t="str">
        <f>IF('入力シート'!C31="適用",'入力シート'!E31,"今回工事ではこの項目を適用しません。")</f>
        <v>発電機効率を勘案した発電設備の燃料消費率の低減に関する提案とそれに対する技術所見</v>
      </c>
      <c r="F16" s="294"/>
      <c r="G16" s="294"/>
      <c r="H16" s="294"/>
      <c r="I16" s="294"/>
      <c r="J16" s="294"/>
      <c r="K16" s="294"/>
      <c r="L16" s="294"/>
      <c r="M16" s="294"/>
      <c r="N16" s="295"/>
    </row>
    <row r="17" ht="14.25" thickBot="1"/>
    <row r="18" spans="1:14" ht="27" customHeight="1">
      <c r="A18" s="286" t="s">
        <v>223</v>
      </c>
      <c r="B18" s="268"/>
      <c r="C18" s="268"/>
      <c r="D18" s="268"/>
      <c r="E18" s="268"/>
      <c r="F18" s="268"/>
      <c r="G18" s="268"/>
      <c r="H18" s="268"/>
      <c r="I18" s="268"/>
      <c r="J18" s="268"/>
      <c r="K18" s="268"/>
      <c r="L18" s="268"/>
      <c r="M18" s="268"/>
      <c r="N18" s="287"/>
    </row>
    <row r="19" spans="1:14" ht="27" customHeight="1">
      <c r="A19" s="288"/>
      <c r="B19" s="289"/>
      <c r="C19" s="289"/>
      <c r="D19" s="289"/>
      <c r="E19" s="289"/>
      <c r="F19" s="289"/>
      <c r="G19" s="289"/>
      <c r="H19" s="289"/>
      <c r="I19" s="289"/>
      <c r="J19" s="289"/>
      <c r="K19" s="289"/>
      <c r="L19" s="289"/>
      <c r="M19" s="289"/>
      <c r="N19" s="290"/>
    </row>
    <row r="20" spans="1:14" ht="27" customHeight="1">
      <c r="A20" s="280"/>
      <c r="B20" s="281"/>
      <c r="C20" s="281"/>
      <c r="D20" s="281"/>
      <c r="E20" s="281"/>
      <c r="F20" s="281"/>
      <c r="G20" s="281"/>
      <c r="H20" s="281"/>
      <c r="I20" s="281"/>
      <c r="J20" s="281"/>
      <c r="K20" s="281"/>
      <c r="L20" s="281"/>
      <c r="M20" s="281"/>
      <c r="N20" s="282"/>
    </row>
    <row r="21" spans="1:14" ht="27" customHeight="1">
      <c r="A21" s="280"/>
      <c r="B21" s="281"/>
      <c r="C21" s="281"/>
      <c r="D21" s="281"/>
      <c r="E21" s="281"/>
      <c r="F21" s="281"/>
      <c r="G21" s="281"/>
      <c r="H21" s="281"/>
      <c r="I21" s="281"/>
      <c r="J21" s="281"/>
      <c r="K21" s="281"/>
      <c r="L21" s="281"/>
      <c r="M21" s="281"/>
      <c r="N21" s="282"/>
    </row>
    <row r="22" spans="1:14" ht="27" customHeight="1">
      <c r="A22" s="280"/>
      <c r="B22" s="281"/>
      <c r="C22" s="281"/>
      <c r="D22" s="281"/>
      <c r="E22" s="281"/>
      <c r="F22" s="281"/>
      <c r="G22" s="281"/>
      <c r="H22" s="281"/>
      <c r="I22" s="281"/>
      <c r="J22" s="281"/>
      <c r="K22" s="281"/>
      <c r="L22" s="281"/>
      <c r="M22" s="281"/>
      <c r="N22" s="282"/>
    </row>
    <row r="23" spans="1:14" ht="27" customHeight="1">
      <c r="A23" s="280"/>
      <c r="B23" s="281"/>
      <c r="C23" s="281"/>
      <c r="D23" s="281"/>
      <c r="E23" s="281"/>
      <c r="F23" s="281"/>
      <c r="G23" s="281"/>
      <c r="H23" s="281"/>
      <c r="I23" s="281"/>
      <c r="J23" s="281"/>
      <c r="K23" s="281"/>
      <c r="L23" s="281"/>
      <c r="M23" s="281"/>
      <c r="N23" s="282"/>
    </row>
    <row r="24" spans="1:14" ht="27" customHeight="1">
      <c r="A24" s="280"/>
      <c r="B24" s="281"/>
      <c r="C24" s="281"/>
      <c r="D24" s="281"/>
      <c r="E24" s="281"/>
      <c r="F24" s="281"/>
      <c r="G24" s="281"/>
      <c r="H24" s="281"/>
      <c r="I24" s="281"/>
      <c r="J24" s="281"/>
      <c r="K24" s="281"/>
      <c r="L24" s="281"/>
      <c r="M24" s="281"/>
      <c r="N24" s="282"/>
    </row>
    <row r="25" spans="1:14" ht="27" customHeight="1">
      <c r="A25" s="280"/>
      <c r="B25" s="281"/>
      <c r="C25" s="281"/>
      <c r="D25" s="281"/>
      <c r="E25" s="281"/>
      <c r="F25" s="281"/>
      <c r="G25" s="281"/>
      <c r="H25" s="281"/>
      <c r="I25" s="281"/>
      <c r="J25" s="281"/>
      <c r="K25" s="281"/>
      <c r="L25" s="281"/>
      <c r="M25" s="281"/>
      <c r="N25" s="282"/>
    </row>
    <row r="26" spans="1:14" ht="27" customHeight="1">
      <c r="A26" s="280"/>
      <c r="B26" s="281"/>
      <c r="C26" s="281"/>
      <c r="D26" s="281"/>
      <c r="E26" s="281"/>
      <c r="F26" s="281"/>
      <c r="G26" s="281"/>
      <c r="H26" s="281"/>
      <c r="I26" s="281"/>
      <c r="J26" s="281"/>
      <c r="K26" s="281"/>
      <c r="L26" s="281"/>
      <c r="M26" s="281"/>
      <c r="N26" s="282"/>
    </row>
    <row r="27" spans="1:14" ht="27" customHeight="1">
      <c r="A27" s="280"/>
      <c r="B27" s="281"/>
      <c r="C27" s="281"/>
      <c r="D27" s="281"/>
      <c r="E27" s="281"/>
      <c r="F27" s="281"/>
      <c r="G27" s="281"/>
      <c r="H27" s="281"/>
      <c r="I27" s="281"/>
      <c r="J27" s="281"/>
      <c r="K27" s="281"/>
      <c r="L27" s="281"/>
      <c r="M27" s="281"/>
      <c r="N27" s="282"/>
    </row>
    <row r="28" spans="1:14" ht="27" customHeight="1">
      <c r="A28" s="280"/>
      <c r="B28" s="281"/>
      <c r="C28" s="281"/>
      <c r="D28" s="281"/>
      <c r="E28" s="281"/>
      <c r="F28" s="281"/>
      <c r="G28" s="281"/>
      <c r="H28" s="281"/>
      <c r="I28" s="281"/>
      <c r="J28" s="281"/>
      <c r="K28" s="281"/>
      <c r="L28" s="281"/>
      <c r="M28" s="281"/>
      <c r="N28" s="282"/>
    </row>
    <row r="29" spans="1:14" ht="27" customHeight="1">
      <c r="A29" s="280"/>
      <c r="B29" s="281"/>
      <c r="C29" s="281"/>
      <c r="D29" s="281"/>
      <c r="E29" s="281"/>
      <c r="F29" s="281"/>
      <c r="G29" s="281"/>
      <c r="H29" s="281"/>
      <c r="I29" s="281"/>
      <c r="J29" s="281"/>
      <c r="K29" s="281"/>
      <c r="L29" s="281"/>
      <c r="M29" s="281"/>
      <c r="N29" s="282"/>
    </row>
    <row r="30" spans="1:14" ht="27" customHeight="1">
      <c r="A30" s="280"/>
      <c r="B30" s="281"/>
      <c r="C30" s="281"/>
      <c r="D30" s="281"/>
      <c r="E30" s="281"/>
      <c r="F30" s="281"/>
      <c r="G30" s="281"/>
      <c r="H30" s="281"/>
      <c r="I30" s="281"/>
      <c r="J30" s="281"/>
      <c r="K30" s="281"/>
      <c r="L30" s="281"/>
      <c r="M30" s="281"/>
      <c r="N30" s="282"/>
    </row>
    <row r="31" spans="1:14" ht="27" customHeight="1">
      <c r="A31" s="280"/>
      <c r="B31" s="281"/>
      <c r="C31" s="281"/>
      <c r="D31" s="281"/>
      <c r="E31" s="281"/>
      <c r="F31" s="281"/>
      <c r="G31" s="281"/>
      <c r="H31" s="281"/>
      <c r="I31" s="281"/>
      <c r="J31" s="281"/>
      <c r="K31" s="281"/>
      <c r="L31" s="281"/>
      <c r="M31" s="281"/>
      <c r="N31" s="282"/>
    </row>
    <row r="32" spans="1:14" ht="27" customHeight="1">
      <c r="A32" s="280"/>
      <c r="B32" s="281"/>
      <c r="C32" s="281"/>
      <c r="D32" s="281"/>
      <c r="E32" s="281"/>
      <c r="F32" s="281"/>
      <c r="G32" s="281"/>
      <c r="H32" s="281"/>
      <c r="I32" s="281"/>
      <c r="J32" s="281"/>
      <c r="K32" s="281"/>
      <c r="L32" s="281"/>
      <c r="M32" s="281"/>
      <c r="N32" s="282"/>
    </row>
    <row r="33" spans="1:14" ht="27" customHeight="1">
      <c r="A33" s="280"/>
      <c r="B33" s="281"/>
      <c r="C33" s="281"/>
      <c r="D33" s="281"/>
      <c r="E33" s="281"/>
      <c r="F33" s="281"/>
      <c r="G33" s="281"/>
      <c r="H33" s="281"/>
      <c r="I33" s="281"/>
      <c r="J33" s="281"/>
      <c r="K33" s="281"/>
      <c r="L33" s="281"/>
      <c r="M33" s="281"/>
      <c r="N33" s="282"/>
    </row>
    <row r="34" spans="1:14" ht="27" customHeight="1">
      <c r="A34" s="280"/>
      <c r="B34" s="281"/>
      <c r="C34" s="281"/>
      <c r="D34" s="281"/>
      <c r="E34" s="281"/>
      <c r="F34" s="281"/>
      <c r="G34" s="281"/>
      <c r="H34" s="281"/>
      <c r="I34" s="281"/>
      <c r="J34" s="281"/>
      <c r="K34" s="281"/>
      <c r="L34" s="281"/>
      <c r="M34" s="281"/>
      <c r="N34" s="282"/>
    </row>
    <row r="35" spans="1:14" ht="27" customHeight="1">
      <c r="A35" s="280"/>
      <c r="B35" s="281"/>
      <c r="C35" s="281"/>
      <c r="D35" s="281"/>
      <c r="E35" s="281"/>
      <c r="F35" s="281"/>
      <c r="G35" s="281"/>
      <c r="H35" s="281"/>
      <c r="I35" s="281"/>
      <c r="J35" s="281"/>
      <c r="K35" s="281"/>
      <c r="L35" s="281"/>
      <c r="M35" s="281"/>
      <c r="N35" s="282"/>
    </row>
    <row r="36" spans="1:14" ht="27" customHeight="1">
      <c r="A36" s="280"/>
      <c r="B36" s="281"/>
      <c r="C36" s="281"/>
      <c r="D36" s="281"/>
      <c r="E36" s="281"/>
      <c r="F36" s="281"/>
      <c r="G36" s="281"/>
      <c r="H36" s="281"/>
      <c r="I36" s="281"/>
      <c r="J36" s="281"/>
      <c r="K36" s="281"/>
      <c r="L36" s="281"/>
      <c r="M36" s="281"/>
      <c r="N36" s="282"/>
    </row>
    <row r="37" spans="1:14" ht="27" customHeight="1">
      <c r="A37" s="280"/>
      <c r="B37" s="281"/>
      <c r="C37" s="281"/>
      <c r="D37" s="281"/>
      <c r="E37" s="281"/>
      <c r="F37" s="281"/>
      <c r="G37" s="281"/>
      <c r="H37" s="281"/>
      <c r="I37" s="281"/>
      <c r="J37" s="281"/>
      <c r="K37" s="281"/>
      <c r="L37" s="281"/>
      <c r="M37" s="281"/>
      <c r="N37" s="282"/>
    </row>
    <row r="38" spans="1:14" ht="27" customHeight="1">
      <c r="A38" s="280"/>
      <c r="B38" s="281"/>
      <c r="C38" s="281"/>
      <c r="D38" s="281"/>
      <c r="E38" s="281"/>
      <c r="F38" s="281"/>
      <c r="G38" s="281"/>
      <c r="H38" s="281"/>
      <c r="I38" s="281"/>
      <c r="J38" s="281"/>
      <c r="K38" s="281"/>
      <c r="L38" s="281"/>
      <c r="M38" s="281"/>
      <c r="N38" s="282"/>
    </row>
    <row r="39" spans="1:14" ht="27" customHeight="1">
      <c r="A39" s="280"/>
      <c r="B39" s="281"/>
      <c r="C39" s="281"/>
      <c r="D39" s="281"/>
      <c r="E39" s="281"/>
      <c r="F39" s="281"/>
      <c r="G39" s="281"/>
      <c r="H39" s="281"/>
      <c r="I39" s="281"/>
      <c r="J39" s="281"/>
      <c r="K39" s="281"/>
      <c r="L39" s="281"/>
      <c r="M39" s="281"/>
      <c r="N39" s="282"/>
    </row>
    <row r="40" spans="1:14" ht="27" customHeight="1" thickBot="1">
      <c r="A40" s="283"/>
      <c r="B40" s="284"/>
      <c r="C40" s="284"/>
      <c r="D40" s="284"/>
      <c r="E40" s="284"/>
      <c r="F40" s="284"/>
      <c r="G40" s="284"/>
      <c r="H40" s="284"/>
      <c r="I40" s="284"/>
      <c r="J40" s="284"/>
      <c r="K40" s="284"/>
      <c r="L40" s="284"/>
      <c r="M40" s="284"/>
      <c r="N40" s="285"/>
    </row>
    <row r="41" spans="1:14" ht="13.5" customHeight="1">
      <c r="A41" s="3"/>
      <c r="B41" s="3"/>
      <c r="C41" s="3"/>
      <c r="D41" s="3"/>
      <c r="E41" s="3"/>
      <c r="F41" s="3"/>
      <c r="G41" s="3"/>
      <c r="H41" s="3"/>
      <c r="I41" s="3"/>
      <c r="J41" s="3"/>
      <c r="K41" s="3"/>
      <c r="L41" s="3"/>
      <c r="M41" s="3"/>
      <c r="N41" s="3"/>
    </row>
    <row r="42" ht="13.5">
      <c r="N42" s="2" t="s">
        <v>25</v>
      </c>
    </row>
  </sheetData>
  <sheetProtection/>
  <mergeCells count="60">
    <mergeCell ref="E28:N28"/>
    <mergeCell ref="A32:D32"/>
    <mergeCell ref="A33:D33"/>
    <mergeCell ref="A34:D34"/>
    <mergeCell ref="A35:D35"/>
    <mergeCell ref="E26:N26"/>
    <mergeCell ref="E27:N27"/>
    <mergeCell ref="E33:N33"/>
    <mergeCell ref="E34:N34"/>
    <mergeCell ref="E35:N35"/>
    <mergeCell ref="A28:D28"/>
    <mergeCell ref="A24:D24"/>
    <mergeCell ref="E19:N19"/>
    <mergeCell ref="E37:N37"/>
    <mergeCell ref="E32:N32"/>
    <mergeCell ref="E29:N29"/>
    <mergeCell ref="E30:N30"/>
    <mergeCell ref="E31:N31"/>
    <mergeCell ref="A29:D29"/>
    <mergeCell ref="A30:D30"/>
    <mergeCell ref="A31:D31"/>
    <mergeCell ref="A27:D27"/>
    <mergeCell ref="A26:D26"/>
    <mergeCell ref="L2:N2"/>
    <mergeCell ref="A20:D20"/>
    <mergeCell ref="E20:N20"/>
    <mergeCell ref="A21:D21"/>
    <mergeCell ref="E21:N21"/>
    <mergeCell ref="B7:N7"/>
    <mergeCell ref="A4:N4"/>
    <mergeCell ref="A5:N5"/>
    <mergeCell ref="E40:N40"/>
    <mergeCell ref="E36:N36"/>
    <mergeCell ref="A40:D40"/>
    <mergeCell ref="A37:D37"/>
    <mergeCell ref="A38:D38"/>
    <mergeCell ref="A36:D36"/>
    <mergeCell ref="A39:D39"/>
    <mergeCell ref="E39:N39"/>
    <mergeCell ref="E38:N38"/>
    <mergeCell ref="A25:D25"/>
    <mergeCell ref="E25:N25"/>
    <mergeCell ref="A10:B13"/>
    <mergeCell ref="C13:D13"/>
    <mergeCell ref="E10:N10"/>
    <mergeCell ref="E13:N13"/>
    <mergeCell ref="A16:D16"/>
    <mergeCell ref="E16:N16"/>
    <mergeCell ref="A18:N18"/>
    <mergeCell ref="E23:N23"/>
    <mergeCell ref="C8:F8"/>
    <mergeCell ref="C10:D12"/>
    <mergeCell ref="E11:I11"/>
    <mergeCell ref="J11:K11"/>
    <mergeCell ref="E24:N24"/>
    <mergeCell ref="A19:D19"/>
    <mergeCell ref="A22:D22"/>
    <mergeCell ref="A23:D23"/>
    <mergeCell ref="E22:N22"/>
    <mergeCell ref="A8:B8"/>
  </mergeCells>
  <conditionalFormatting sqref="E16:N16 B7:N7 B13:N14 E10:N10 E12:N12 B10:C12 E11 J11:N11 B9:N9 B8">
    <cfRule type="cellIs" priority="6" dxfId="8" operator="equal" stopIfTrue="1">
      <formula>0</formula>
    </cfRule>
  </conditionalFormatting>
  <conditionalFormatting sqref="C8:F8">
    <cfRule type="cellIs" priority="1" dxfId="8" operator="equal" stopIfTrue="1">
      <formula>0</formula>
    </cfRule>
  </conditionalFormatting>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2013-05-20T06:34:06Z</dcterms:created>
  <dcterms:modified xsi:type="dcterms:W3CDTF">2013-08-23T00:55:06Z</dcterms:modified>
  <cp:category/>
  <cp:version/>
  <cp:contentType/>
  <cp:contentStatus/>
</cp:coreProperties>
</file>