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05" windowHeight="4020" tabRatio="883" activeTab="1"/>
  </bookViews>
  <sheets>
    <sheet name="入力シート" sheetId="1" r:id="rId1"/>
    <sheet name="実施要領書(表紙)" sheetId="2" r:id="rId2"/>
    <sheet name="実施要領書(簡易型)" sheetId="3" r:id="rId3"/>
    <sheet name="実施要領書(簡易型)別表" sheetId="4" r:id="rId4"/>
    <sheet name="簡易型第１号様式" sheetId="5" r:id="rId5"/>
    <sheet name="第２号様式" sheetId="6" r:id="rId6"/>
    <sheet name="第３号様式" sheetId="7" r:id="rId7"/>
    <sheet name="第４号様式" sheetId="8" r:id="rId8"/>
    <sheet name="第５号様式" sheetId="9" r:id="rId9"/>
    <sheet name="第６号様式" sheetId="10" r:id="rId10"/>
    <sheet name="第７号様式" sheetId="11" r:id="rId11"/>
  </sheets>
  <definedNames>
    <definedName name="OLE_LINK3" localSheetId="3">'実施要領書(簡易型)別表'!$C$39</definedName>
    <definedName name="_xlnm.Print_Area" localSheetId="1">'実施要領書(表紙)'!$A$1:$D$21</definedName>
    <definedName name="_xlnm.Print_Titles" localSheetId="4">'簡易型第１号様式'!$27:$27</definedName>
    <definedName name="_xlnm.Print_Titles" localSheetId="3">'実施要領書(簡易型)別表'!$3:$3</definedName>
  </definedNames>
  <calcPr fullCalcOnLoad="1"/>
</workbook>
</file>

<file path=xl/sharedStrings.xml><?xml version="1.0" encoding="utf-8"?>
<sst xmlns="http://schemas.openxmlformats.org/spreadsheetml/2006/main" count="326" uniqueCount="234">
  <si>
    <t>総合評価落札方式実施要領書(簡易型)</t>
  </si>
  <si>
    <t>評価項目</t>
  </si>
  <si>
    <t>簡易な施工計画</t>
  </si>
  <si>
    <t>様式</t>
  </si>
  <si>
    <t>工事名</t>
  </si>
  <si>
    <t>工程管理に係る技術的所見</t>
  </si>
  <si>
    <t>品質管理に係る技術的所見</t>
  </si>
  <si>
    <t>施工上の課題に係る技術的所見</t>
  </si>
  <si>
    <t>施工上配慮すべき事項</t>
  </si>
  <si>
    <t>安全管理に留意すべき事項</t>
  </si>
  <si>
    <t>環境負荷軽減に配慮すべき事項</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</si>
  <si>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</si>
  <si>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</si>
  <si>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</si>
  <si>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</si>
  <si>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</si>
  <si>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</si>
  <si>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</si>
  <si>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</si>
  <si>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</si>
  <si>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</si>
  <si>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</si>
  <si>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</si>
  <si>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</si>
  <si>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工程表</t>
  </si>
  <si>
    <t>工種</t>
  </si>
  <si>
    <t>（工程管理に係る技術的所見）</t>
  </si>
  <si>
    <t>第２号様式</t>
  </si>
  <si>
    <t>（品質管理に係る技術的所見）</t>
  </si>
  <si>
    <t>第３号様式</t>
  </si>
  <si>
    <t>（用紙A4）</t>
  </si>
  <si>
    <t>（施工上の課題に係る技術的所見）</t>
  </si>
  <si>
    <t>第４号様式</t>
  </si>
  <si>
    <t>第５号様式</t>
  </si>
  <si>
    <t>（施工上配慮すべき事項）</t>
  </si>
  <si>
    <t>第６号様式</t>
  </si>
  <si>
    <t>（安全管理に留意すべき事項）</t>
  </si>
  <si>
    <t>第７号様式</t>
  </si>
  <si>
    <t>（環境負荷軽減に配慮すべき事項）</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</si>
  <si>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</si>
  <si>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</si>
  <si>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</si>
  <si>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</si>
  <si>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</si>
  <si>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</si>
  <si>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</si>
  <si>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</si>
  <si>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</si>
  <si>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</si>
  <si>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</si>
  <si>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</si>
  <si>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</si>
  <si>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</si>
  <si>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</si>
  <si>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</si>
  <si>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</si>
  <si>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</si>
  <si>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</si>
  <si>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</si>
  <si>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</si>
  <si>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</si>
  <si>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</si>
  <si>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10　　20</t>
  </si>
  <si>
    <t>○○・□□建設共同企業体</t>
  </si>
  <si>
    <t>（用紙A4、２枚あるいはA3、１枚まで）</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</si>
  <si>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</si>
  <si>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</si>
  <si>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</si>
  <si>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</si>
  <si>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</si>
  <si>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</si>
  <si>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</si>
  <si>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工程管理に係る技術的所見</t>
  </si>
  <si>
    <t>具体的評価項目</t>
  </si>
  <si>
    <t>品質管理に係る技術的所見</t>
  </si>
  <si>
    <t>施工上の課題に係る技術的所見</t>
  </si>
  <si>
    <t>施工上配慮すべき事項</t>
  </si>
  <si>
    <t>安全管理に留意すべき事項</t>
  </si>
  <si>
    <t>環境負荷軽減に配慮すべき事項</t>
  </si>
  <si>
    <t>横浜市優良工事請負業者表彰の実績</t>
  </si>
  <si>
    <t>環境マネジメントシステムの取組状況</t>
  </si>
  <si>
    <t>工事成績評定点の実績</t>
  </si>
  <si>
    <t>技術資料の記入方法と評価基準</t>
  </si>
  <si>
    <t>分類</t>
  </si>
  <si>
    <t>様式</t>
  </si>
  <si>
    <t>記入方法</t>
  </si>
  <si>
    <t>評価基準</t>
  </si>
  <si>
    <t>配点</t>
  </si>
  <si>
    <t>１号</t>
  </si>
  <si>
    <t>企業の技術力</t>
  </si>
  <si>
    <t>簡易な施工計画(工程管理に係る技術的所見)</t>
  </si>
  <si>
    <t>簡易な施工計画(品質管理に係る技術的所見)</t>
  </si>
  <si>
    <t>簡易な施工計画(施工上の課題に係る技術的所見)</t>
  </si>
  <si>
    <t>簡易な施工計画(施工上配慮すべき事項)</t>
  </si>
  <si>
    <t>簡易な施工計画(安全管理に留意すべき事項)</t>
  </si>
  <si>
    <t>簡易な施工計画(環境負荷軽減に配慮すべき事項)</t>
  </si>
  <si>
    <t>同種工事の施工実績</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</si>
  <si>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</si>
  <si>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</si>
  <si>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</si>
  <si>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</si>
  <si>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</si>
  <si>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</si>
  <si>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</si>
  <si>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</si>
  <si>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</si>
  <si>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</si>
  <si>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</si>
  <si>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</si>
  <si>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</si>
  <si>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</si>
  <si>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</si>
  <si>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</si>
  <si>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</si>
  <si>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</si>
  <si>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</si>
  <si>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</si>
  <si>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</si>
  <si>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</si>
  <si>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</si>
  <si>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</si>
  <si>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</si>
  <si>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</si>
  <si>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</si>
  <si>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</si>
  <si>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工程管理○○○○○○○○○○○○○○○○○○○○○○○○○○○○</t>
  </si>
  <si>
    <t>品質管理○○○○○○○○○○○○○○○○○○○○○○○○○○○○</t>
  </si>
  <si>
    <t>環境負荷○○○○○○○○○○○○○○○○○○○○○○○○○○○○</t>
  </si>
  <si>
    <t>同種工事（企業)○○○○○○○○○○○○○○○○○○○○○○○○○</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</si>
  <si>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</si>
  <si>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</si>
  <si>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</si>
  <si>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</si>
  <si>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</si>
  <si>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</si>
  <si>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技術者の同種工事の施工経験</t>
  </si>
  <si>
    <t>災害協力業者名簿の登載</t>
  </si>
  <si>
    <t>横浜市優良工事技術者表彰の実績</t>
  </si>
  <si>
    <t>添付様式</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</si>
  <si>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</si>
  <si>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</si>
  <si>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</si>
  <si>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</si>
  <si>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</si>
  <si>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</si>
  <si>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</si>
  <si>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</si>
  <si>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</si>
  <si>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</si>
  <si>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配置予定技術者の施工経験</t>
  </si>
  <si>
    <t>品質管理マネジメントシステムの取組状況</t>
  </si>
  <si>
    <t>工事施工場所の行政区</t>
  </si>
  <si>
    <t>定義</t>
  </si>
  <si>
    <t>用語</t>
  </si>
  <si>
    <t>配置予定技術者の施工経験の
同種工事</t>
  </si>
  <si>
    <t>配置予定技術者の資格</t>
  </si>
  <si>
    <t>配置予定現場代理人の横浜市優良工事技術者表彰の実績</t>
  </si>
  <si>
    <t>建設業の許可における主たる営業所の所在地</t>
  </si>
  <si>
    <t>横浜市災害協力業者名簿の登載</t>
  </si>
  <si>
    <t>技術資料提出書（簡易型）</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</si>
  <si>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</si>
  <si>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</si>
  <si>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</si>
  <si>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</si>
  <si>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</si>
  <si>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</si>
  <si>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</si>
  <si>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</si>
  <si>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</si>
  <si>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</si>
  <si>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</si>
  <si>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</si>
  <si>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t>
  </si>
  <si>
    <t>横浜市</t>
  </si>
  <si>
    <t>（簡易型）</t>
  </si>
  <si>
    <t>平成　　年　　月</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</si>
  <si>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</si>
  <si>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</si>
  <si>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</si>
  <si>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</si>
  <si>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</si>
  <si>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</si>
  <si>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工程管理に係る技術的所見の
具体的評価項目</t>
  </si>
  <si>
    <t>品質管理に係る技術的所見の
具体的評価項目</t>
  </si>
  <si>
    <t>施工上の課題に係る技術的所見の
具体的評価項目</t>
  </si>
  <si>
    <t>施工上配慮すべき事項の
具体的評価項目</t>
  </si>
  <si>
    <t>安全管理に留意すべき事項の
具体的評価項目</t>
  </si>
  <si>
    <t>環境負荷軽減に配慮すべき事項の
具体的評価項目</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</si>
  <si>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</si>
  <si>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</si>
  <si>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</si>
  <si>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</si>
  <si>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 契約部 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技術資料作成に要する費用は、提出する者の負担とし、提出した技術資料等は返却しません。
　　 イ　提出後の技術資料の変更及び追加等は、（４）に定める提出期間内であっても認められません。</t>
  </si>
  <si>
    <t>６  技術資料の記入方法と評価基準
    技術資料の記入方法と評価基準は別表のとおりです。</t>
  </si>
  <si>
    <t>７　欠格要件
    提出された技術資料の簡易な施工計画が、以下の項目に一つでも該当する場合は、不適切な内容とみな
  し欠格とします。この場合、技術評価点を計算せず、落札者としません。
  (1) 内容の記載がないもの。（工程管理に係る技術的所見にあっては、工程表と技術的所見のいずれか）
  (2) 様式の提出がないもの。
  (3) 関係法令等に抵触する恐れがあるもの。
  (4) 工事請負契約約款の内容及び設計図書の要件（工期、仕様等）を満たしていないもの。
  (5) 無関係な事項のみが記載されているもの。
  (6) 「４　技術資料の具体的評価項目と用語の定義」で指定した具体的評価項目を変更しているもの。
    また、第１号様式の提出がないもの、あるいは第１号様式に押印がないものは欠格とします。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</si>
  <si>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</si>
  <si>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</si>
  <si>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</si>
  <si>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</si>
  <si>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</si>
  <si>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企業の技術力において、設計書、仕様書又は現場説明書の内容から大幅に逸脱した技術提案であると
      判断した場合は、「より優位な評価はしない」又は「評価をしない」場合があります。
     ク　企業の施工能力及び企業の社会性・信頼性において、様式あるいは添付資料不足の場合や添付資料
       で実績等が確認できない場合、またその内容に疑義がある場合は、その実績等を評価しません。
     ケ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</si>
  <si>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</si>
  <si>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</si>
  <si>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t>別表</t>
  </si>
  <si>
    <t>指定の様式に会社名、担当者等を記入し、他の様式、添付書類を確認のうえ、押印してください。</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</si>
  <si>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技術資料作成の留意点」をご参照下さい。</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</si>
  <si>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</si>
  <si>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＊１　過去3年度の工事の工種は、横浜市ホームページ（ヨコハマ・入札のとびら＞入札・契約情報＞入札・契約結果検索（工事））の検索結果画面で確認できます。</t>
  </si>
  <si>
    <t>企業の社会性・信頼性
（※4）</t>
  </si>
  <si>
    <t>◎技術資料を作成するにあたり質問がある場合は、質問書を</t>
  </si>
  <si>
    <t>　までに書面により工事担当課に提出してください（本実施要領書　３（注１）を参照）。</t>
  </si>
  <si>
    <t>◎工事担当課</t>
  </si>
  <si>
    <t>課名を記入してください</t>
  </si>
  <si>
    <t>具体的評価項目を記入してください。</t>
  </si>
  <si>
    <t>同種工事を記入してください。</t>
  </si>
  <si>
    <t>同一登録工種をリストから選択してください。</t>
  </si>
  <si>
    <t>同一部門をリストから選択してください。</t>
  </si>
  <si>
    <t>施工場所（区）を記入してください。</t>
  </si>
  <si>
    <t>住所を記入してください</t>
  </si>
  <si>
    <t>FAX番号を記入してください</t>
  </si>
  <si>
    <t>工事担当課名等</t>
  </si>
  <si>
    <t>西暦で記入してください。(例　2012/10/30)</t>
  </si>
  <si>
    <t>電話番号を記入してください</t>
  </si>
  <si>
    <t>平成２４年１１月１日版</t>
  </si>
  <si>
    <t>根岸線口径５００ｍｍ配水管布設替工事</t>
  </si>
  <si>
    <t>水道局中部工事課</t>
  </si>
  <si>
    <t>252-7115</t>
  </si>
  <si>
    <t>横浜市南区中村町4-305</t>
  </si>
  <si>
    <t>不適用</t>
  </si>
  <si>
    <t>開削工事に伴う施工管理に関すること（安全管理に留意すべき事項を除く）</t>
  </si>
  <si>
    <t>地元対応について（施工管理及び安全管理に関する事項を除く）</t>
  </si>
  <si>
    <t>国道357号、市道部における通行車両・歩行者（自転車含む）に対する安全確保</t>
  </si>
  <si>
    <t>上水道</t>
  </si>
  <si>
    <t>252-7081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</si>
</sst>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4"/>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style="thin"/>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ck">
        <color indexed="10"/>
      </right>
      <top style="thin">
        <color indexed="8"/>
      </top>
      <bottom style="hair">
        <color indexed="8"/>
      </bottom>
    </border>
    <border>
      <left style="thick">
        <color indexed="10"/>
      </left>
      <right style="thin">
        <color indexed="8"/>
      </right>
      <top style="thin">
        <color indexed="8"/>
      </top>
      <bottom style="hair">
        <color indexed="8"/>
      </bottom>
    </border>
    <border>
      <left style="thick">
        <color indexed="10"/>
      </left>
      <right style="thick">
        <color indexed="10"/>
      </right>
      <top style="hair">
        <color indexed="8"/>
      </top>
      <bottom style="hair">
        <color indexed="8"/>
      </bottom>
    </border>
    <border>
      <left style="thick">
        <color indexed="10"/>
      </left>
      <right style="thin">
        <color indexed="8"/>
      </right>
      <top style="hair">
        <color indexed="8"/>
      </top>
      <bottom style="hair">
        <color indexed="8"/>
      </bottom>
    </border>
    <border>
      <left style="thick">
        <color indexed="10"/>
      </left>
      <right style="thick">
        <color indexed="10"/>
      </right>
      <top style="hair">
        <color indexed="8"/>
      </top>
      <bottom style="thin">
        <color indexed="8"/>
      </bottom>
    </border>
    <border>
      <left style="thick">
        <color indexed="10"/>
      </left>
      <right style="thin">
        <color indexed="8"/>
      </right>
      <top style="hair">
        <color indexed="8"/>
      </top>
      <bottom style="thin">
        <color indexed="8"/>
      </bottom>
    </border>
    <border>
      <left style="thick">
        <color indexed="10"/>
      </left>
      <right style="thick">
        <color indexed="10"/>
      </right>
      <top style="hair">
        <color indexed="8"/>
      </top>
      <bottom>
        <color indexed="63"/>
      </bottom>
    </border>
    <border>
      <left style="thick">
        <color indexed="10"/>
      </left>
      <right style="thin">
        <color indexed="8"/>
      </right>
      <top style="hair">
        <color indexed="8"/>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27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wrapText="1"/>
    </xf>
    <xf numFmtId="0" fontId="4" fillId="0" borderId="18" xfId="0" applyFont="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wrapText="1"/>
    </xf>
    <xf numFmtId="0" fontId="4" fillId="0" borderId="0" xfId="0" applyFont="1" applyAlignment="1">
      <alignment/>
    </xf>
    <xf numFmtId="0" fontId="4" fillId="0" borderId="0" xfId="0" applyFont="1" applyAlignment="1">
      <alignment vertical="top" wrapText="1"/>
    </xf>
    <xf numFmtId="0" fontId="4" fillId="0" borderId="0" xfId="0" applyFont="1" applyFill="1" applyBorder="1" applyAlignment="1">
      <alignment horizontal="center" vertical="center"/>
    </xf>
    <xf numFmtId="58" fontId="4" fillId="0" borderId="0" xfId="0" applyNumberFormat="1" applyFont="1" applyFill="1" applyBorder="1" applyAlignment="1">
      <alignment horizontal="left" vertical="center"/>
    </xf>
    <xf numFmtId="189" fontId="4" fillId="0" borderId="0" xfId="0" applyNumberFormat="1" applyFont="1" applyFill="1" applyBorder="1" applyAlignment="1">
      <alignment horizontal="left" vertical="center"/>
    </xf>
    <xf numFmtId="190"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0" fillId="0" borderId="0" xfId="0" applyFont="1" applyFill="1" applyAlignment="1">
      <alignment vertical="center"/>
    </xf>
    <xf numFmtId="0" fontId="9"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8" xfId="0" applyFont="1" applyFill="1" applyBorder="1" applyAlignment="1">
      <alignment horizontal="justify" vertical="top" wrapText="1"/>
    </xf>
    <xf numFmtId="0" fontId="11" fillId="0" borderId="19" xfId="0" applyFont="1" applyFill="1" applyBorder="1" applyAlignment="1">
      <alignment horizontal="center" vertical="center" wrapText="1"/>
    </xf>
    <xf numFmtId="0" fontId="11" fillId="0" borderId="18" xfId="0" applyFont="1" applyFill="1" applyBorder="1" applyAlignment="1">
      <alignment horizontal="center" vertical="center" wrapText="1"/>
    </xf>
    <xf numFmtId="58" fontId="4" fillId="0" borderId="18" xfId="0" applyNumberFormat="1" applyFont="1" applyFill="1" applyBorder="1" applyAlignment="1">
      <alignment horizontal="left" vertical="center"/>
    </xf>
    <xf numFmtId="189" fontId="4" fillId="0" borderId="18" xfId="0" applyNumberFormat="1" applyFont="1" applyFill="1" applyBorder="1" applyAlignment="1">
      <alignment horizontal="left" vertical="center"/>
    </xf>
    <xf numFmtId="190" fontId="4" fillId="0" borderId="18" xfId="0" applyNumberFormat="1" applyFont="1" applyFill="1" applyBorder="1" applyAlignment="1">
      <alignment horizontal="left" vertical="center"/>
    </xf>
    <xf numFmtId="191" fontId="4" fillId="0" borderId="18" xfId="0" applyNumberFormat="1" applyFont="1" applyFill="1" applyBorder="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0" borderId="0" xfId="0" applyFont="1" applyAlignment="1" applyProtection="1">
      <alignment vertical="center" wrapText="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protection locked="0"/>
    </xf>
    <xf numFmtId="0" fontId="4" fillId="0" borderId="16" xfId="0" applyFont="1" applyBorder="1" applyAlignment="1" applyProtection="1">
      <alignment horizontal="center" vertical="center"/>
      <protection/>
    </xf>
    <xf numFmtId="0" fontId="4" fillId="0" borderId="16" xfId="0" applyFont="1" applyBorder="1" applyAlignment="1" applyProtection="1">
      <alignment horizontal="left" vertical="center"/>
      <protection/>
    </xf>
    <xf numFmtId="0" fontId="4" fillId="0" borderId="16"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18" xfId="0" applyFont="1" applyBorder="1" applyAlignment="1" applyProtection="1">
      <alignment horizontal="left" vertical="center"/>
      <protection/>
    </xf>
    <xf numFmtId="0" fontId="4" fillId="0" borderId="18" xfId="0" applyFont="1" applyFill="1" applyBorder="1" applyAlignment="1" applyProtection="1">
      <alignment vertical="center"/>
      <protection/>
    </xf>
    <xf numFmtId="38" fontId="4" fillId="0" borderId="18" xfId="49" applyFont="1" applyBorder="1" applyAlignment="1" applyProtection="1">
      <alignment vertical="center" wrapText="1"/>
      <protection/>
    </xf>
    <xf numFmtId="0" fontId="4" fillId="0" borderId="0" xfId="0" applyFont="1" applyAlignment="1" applyProtection="1">
      <alignment horizontal="right"/>
      <protection/>
    </xf>
    <xf numFmtId="0" fontId="4" fillId="0" borderId="16" xfId="0" applyFont="1" applyBorder="1" applyAlignment="1" applyProtection="1">
      <alignment shrinkToFit="1"/>
      <protection/>
    </xf>
    <xf numFmtId="0" fontId="4" fillId="0" borderId="20" xfId="0" applyFont="1" applyBorder="1" applyAlignment="1" applyProtection="1">
      <alignment shrinkToFit="1"/>
      <protection/>
    </xf>
    <xf numFmtId="0" fontId="4" fillId="0" borderId="0" xfId="0" applyFont="1" applyBorder="1" applyAlignment="1" applyProtection="1">
      <alignment/>
      <protection/>
    </xf>
    <xf numFmtId="176" fontId="4" fillId="0" borderId="0" xfId="0" applyNumberFormat="1" applyFont="1" applyFill="1" applyAlignment="1" applyProtection="1">
      <alignment horizontal="right" vertical="center" shrinkToFit="1"/>
      <protection locked="0"/>
    </xf>
    <xf numFmtId="176" fontId="0" fillId="0" borderId="21" xfId="0" applyNumberForma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180" fontId="0" fillId="0" borderId="22" xfId="0" applyNumberFormat="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8" xfId="0" applyFill="1" applyBorder="1" applyAlignment="1" applyProtection="1">
      <alignment horizontal="center" vertical="center"/>
      <protection/>
    </xf>
    <xf numFmtId="0" fontId="0" fillId="33" borderId="24"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vertical="center"/>
      <protection/>
    </xf>
    <xf numFmtId="0" fontId="2" fillId="0" borderId="25" xfId="0" applyFont="1" applyBorder="1" applyAlignment="1" applyProtection="1">
      <alignment vertical="center" wrapText="1"/>
      <protection/>
    </xf>
    <xf numFmtId="0" fontId="0" fillId="33" borderId="28" xfId="0" applyFill="1" applyBorder="1" applyAlignment="1" applyProtection="1">
      <alignment horizontal="center" vertical="center"/>
      <protection/>
    </xf>
    <xf numFmtId="0" fontId="0" fillId="33" borderId="27" xfId="0" applyFill="1" applyBorder="1" applyAlignment="1" applyProtection="1">
      <alignment vertical="center" wrapText="1"/>
      <protection/>
    </xf>
    <xf numFmtId="0" fontId="0" fillId="33" borderId="29" xfId="0" applyFill="1" applyBorder="1" applyAlignment="1" applyProtection="1">
      <alignment horizontal="center" vertical="center"/>
      <protection/>
    </xf>
    <xf numFmtId="0" fontId="2" fillId="0" borderId="25" xfId="0" applyFont="1" applyBorder="1" applyAlignment="1" applyProtection="1">
      <alignment vertical="center"/>
      <protection/>
    </xf>
    <xf numFmtId="0" fontId="0" fillId="34" borderId="24" xfId="0" applyFill="1" applyBorder="1" applyAlignment="1" applyProtection="1">
      <alignment horizontal="center" vertical="center" wrapText="1"/>
      <protection/>
    </xf>
    <xf numFmtId="0" fontId="0" fillId="34" borderId="24"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vertical="center"/>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12" fillId="34" borderId="27" xfId="0" applyFont="1" applyFill="1" applyBorder="1" applyAlignment="1" applyProtection="1">
      <alignment vertical="center" wrapText="1"/>
      <protection/>
    </xf>
    <xf numFmtId="0" fontId="0" fillId="34" borderId="27"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16"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8"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0" borderId="25" xfId="0" applyFill="1" applyBorder="1" applyAlignment="1" applyProtection="1">
      <alignment vertical="center" wrapText="1"/>
      <protection/>
    </xf>
    <xf numFmtId="0" fontId="0" fillId="0" borderId="3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34" xfId="0" applyFont="1" applyBorder="1" applyAlignment="1" applyProtection="1">
      <alignment vertical="center" wrapText="1"/>
      <protection/>
    </xf>
    <xf numFmtId="0" fontId="0" fillId="0" borderId="25"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33" xfId="0" applyBorder="1" applyAlignment="1" applyProtection="1">
      <alignment vertical="center"/>
      <protection/>
    </xf>
    <xf numFmtId="0" fontId="0" fillId="0" borderId="25" xfId="0" applyFill="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36" xfId="0" applyFont="1" applyFill="1" applyBorder="1" applyAlignment="1" applyProtection="1">
      <alignment vertical="center" wrapText="1"/>
      <protection/>
    </xf>
    <xf numFmtId="0" fontId="0" fillId="34" borderId="36" xfId="0" applyFont="1" applyFill="1" applyBorder="1" applyAlignment="1" applyProtection="1">
      <alignment vertical="center" wrapText="1"/>
      <protection/>
    </xf>
    <xf numFmtId="0" fontId="0" fillId="34" borderId="37" xfId="0" applyFont="1" applyFill="1" applyBorder="1" applyAlignment="1" applyProtection="1">
      <alignment vertical="center" wrapText="1"/>
      <protection/>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14" fontId="17" fillId="0" borderId="0" xfId="0" applyNumberFormat="1" applyFont="1" applyFill="1" applyBorder="1" applyAlignment="1" applyProtection="1">
      <alignment vertical="center" wrapText="1"/>
      <protection/>
    </xf>
    <xf numFmtId="180" fontId="4" fillId="0" borderId="0" xfId="0" applyNumberFormat="1" applyFont="1" applyAlignment="1" applyProtection="1">
      <alignment horizontal="left" vertical="center"/>
      <protection locked="0"/>
    </xf>
    <xf numFmtId="188" fontId="0" fillId="0" borderId="33" xfId="0" applyNumberFormat="1" applyFont="1" applyBorder="1" applyAlignment="1" applyProtection="1">
      <alignment horizontal="left" vertical="center" wrapText="1"/>
      <protection/>
    </xf>
    <xf numFmtId="188" fontId="0" fillId="0" borderId="38" xfId="0" applyNumberFormat="1" applyFont="1" applyBorder="1" applyAlignment="1" applyProtection="1">
      <alignment horizontal="left" vertical="center" wrapText="1"/>
      <protection/>
    </xf>
    <xf numFmtId="188" fontId="0" fillId="0" borderId="31" xfId="0" applyNumberFormat="1" applyBorder="1" applyAlignment="1" applyProtection="1">
      <alignment vertical="center" wrapText="1"/>
      <protection/>
    </xf>
    <xf numFmtId="0" fontId="4" fillId="0" borderId="0" xfId="0" applyFont="1" applyBorder="1" applyAlignment="1">
      <alignment vertical="center"/>
    </xf>
    <xf numFmtId="0" fontId="10" fillId="0" borderId="25" xfId="0" applyFont="1" applyFill="1" applyBorder="1" applyAlignment="1">
      <alignment horizontal="justify" vertical="top" wrapText="1"/>
    </xf>
    <xf numFmtId="0" fontId="20" fillId="0" borderId="24" xfId="0" applyFont="1" applyFill="1" applyBorder="1" applyAlignment="1">
      <alignment wrapText="1"/>
    </xf>
    <xf numFmtId="0" fontId="20" fillId="0" borderId="24" xfId="0" applyFont="1" applyFill="1" applyBorder="1" applyAlignment="1">
      <alignment horizontal="left" wrapText="1"/>
    </xf>
    <xf numFmtId="58" fontId="4" fillId="0" borderId="0" xfId="0" applyNumberFormat="1" applyFont="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34" borderId="18" xfId="0" applyFont="1"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4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48" xfId="0" applyFill="1" applyBorder="1" applyAlignment="1" applyProtection="1">
      <alignment horizontal="center" vertical="center"/>
      <protection/>
    </xf>
    <xf numFmtId="0" fontId="2" fillId="0" borderId="28" xfId="0" applyFont="1" applyBorder="1" applyAlignment="1" applyProtection="1">
      <alignment horizontal="left" vertical="center" wrapText="1" indent="1"/>
      <protection/>
    </xf>
    <xf numFmtId="0" fontId="0" fillId="33" borderId="24"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0" fillId="33" borderId="5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4" borderId="54" xfId="0" applyFill="1" applyBorder="1" applyAlignment="1" applyProtection="1">
      <alignment horizontal="left" vertical="center"/>
      <protection/>
    </xf>
    <xf numFmtId="0" fontId="0" fillId="34" borderId="55" xfId="0" applyFill="1" applyBorder="1" applyAlignment="1" applyProtection="1">
      <alignment horizontal="left" vertical="center"/>
      <protection/>
    </xf>
    <xf numFmtId="0" fontId="0" fillId="34" borderId="56" xfId="0" applyFill="1" applyBorder="1" applyAlignment="1" applyProtection="1">
      <alignment horizontal="left" vertical="center"/>
      <protection/>
    </xf>
    <xf numFmtId="188" fontId="4" fillId="0" borderId="0" xfId="0" applyNumberFormat="1" applyFont="1" applyBorder="1" applyAlignment="1" applyProtection="1">
      <alignment horizontal="left" vertical="center" wrapText="1"/>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Border="1" applyAlignment="1">
      <alignment vertical="top" wrapText="1"/>
    </xf>
    <xf numFmtId="0" fontId="16" fillId="0" borderId="0" xfId="0" applyFont="1" applyFill="1" applyAlignment="1" applyProtection="1">
      <alignment vertical="top" wrapText="1"/>
      <protection/>
    </xf>
    <xf numFmtId="0" fontId="16" fillId="0" borderId="18" xfId="0" applyFont="1" applyBorder="1" applyAlignment="1">
      <alignment horizontal="center" vertical="center" wrapText="1"/>
    </xf>
    <xf numFmtId="0" fontId="16" fillId="0" borderId="18" xfId="0" applyFont="1" applyBorder="1" applyAlignment="1">
      <alignment vertical="center" wrapText="1"/>
    </xf>
    <xf numFmtId="0" fontId="16" fillId="0" borderId="18" xfId="0" applyFont="1" applyFill="1" applyBorder="1" applyAlignment="1">
      <alignment vertical="center" wrapTex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18" xfId="0" applyFont="1" applyBorder="1" applyAlignment="1">
      <alignment vertical="center"/>
    </xf>
    <xf numFmtId="0" fontId="16" fillId="0" borderId="0" xfId="0" applyFont="1" applyBorder="1" applyAlignment="1">
      <alignment vertical="center" wrapText="1"/>
    </xf>
    <xf numFmtId="0" fontId="11" fillId="0" borderId="24" xfId="0" applyFont="1" applyFill="1" applyBorder="1" applyAlignment="1">
      <alignment horizontal="center" vertical="center" wrapText="1"/>
    </xf>
    <xf numFmtId="0" fontId="0" fillId="0" borderId="50" xfId="0" applyFont="1" applyFill="1" applyBorder="1" applyAlignment="1">
      <alignment vertical="center" wrapText="1"/>
    </xf>
    <xf numFmtId="0" fontId="10" fillId="0" borderId="24" xfId="0" applyFont="1" applyFill="1" applyBorder="1" applyAlignment="1">
      <alignment horizontal="justify" vertical="top" wrapText="1"/>
    </xf>
    <xf numFmtId="0" fontId="11" fillId="0"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20" fillId="0" borderId="2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0" fillId="0" borderId="18" xfId="0" applyFont="1" applyFill="1" applyBorder="1" applyAlignment="1">
      <alignment horizontal="left" vertical="center" wrapText="1"/>
    </xf>
    <xf numFmtId="0" fontId="10" fillId="0" borderId="49"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10" fillId="0" borderId="18" xfId="0" applyFont="1" applyFill="1" applyBorder="1" applyAlignment="1">
      <alignment vertical="center" wrapText="1"/>
    </xf>
    <xf numFmtId="0" fontId="10" fillId="0" borderId="1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0" fillId="0" borderId="24" xfId="0" applyFont="1" applyFill="1" applyBorder="1" applyAlignment="1">
      <alignment vertical="top" wrapText="1"/>
    </xf>
    <xf numFmtId="0" fontId="10" fillId="0" borderId="49" xfId="0" applyFont="1" applyFill="1" applyBorder="1" applyAlignment="1">
      <alignment vertical="top" wrapText="1"/>
    </xf>
    <xf numFmtId="0" fontId="10" fillId="0" borderId="50" xfId="0" applyFont="1" applyFill="1" applyBorder="1" applyAlignment="1">
      <alignment vertical="top" wrapText="1"/>
    </xf>
    <xf numFmtId="0" fontId="10" fillId="0" borderId="24"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26" xfId="0" applyFont="1" applyFill="1" applyBorder="1" applyAlignment="1">
      <alignment horizontal="left" vertical="top" wrapText="1"/>
    </xf>
    <xf numFmtId="0" fontId="10" fillId="0" borderId="28"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47" xfId="0" applyFont="1" applyFill="1" applyBorder="1" applyAlignment="1">
      <alignment horizontal="left" vertical="top" wrapText="1"/>
    </xf>
    <xf numFmtId="0" fontId="10" fillId="0" borderId="57"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20" fillId="0" borderId="24"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10" fillId="0" borderId="47" xfId="0" applyFont="1" applyFill="1" applyBorder="1" applyAlignment="1">
      <alignment horizontal="justify" vertical="top" wrapText="1"/>
    </xf>
    <xf numFmtId="0" fontId="0" fillId="0" borderId="57" xfId="0" applyFont="1" applyFill="1" applyBorder="1" applyAlignment="1">
      <alignment vertical="center" wrapText="1"/>
    </xf>
    <xf numFmtId="0" fontId="11" fillId="0" borderId="50" xfId="0" applyFont="1" applyFill="1" applyBorder="1" applyAlignment="1">
      <alignment horizontal="center" vertical="center" wrapText="1"/>
    </xf>
    <xf numFmtId="0" fontId="10" fillId="0" borderId="24" xfId="0" applyFont="1" applyFill="1" applyBorder="1" applyAlignment="1">
      <alignment horizontal="left" vertical="top" wrapText="1"/>
    </xf>
    <xf numFmtId="0" fontId="4" fillId="35" borderId="27" xfId="0" applyFont="1" applyFill="1" applyBorder="1" applyAlignment="1" applyProtection="1">
      <alignment vertical="center"/>
      <protection locked="0"/>
    </xf>
    <xf numFmtId="0" fontId="4" fillId="35" borderId="25" xfId="0" applyFont="1" applyFill="1" applyBorder="1" applyAlignment="1" applyProtection="1">
      <alignment vertical="center"/>
      <protection locked="0"/>
    </xf>
    <xf numFmtId="0" fontId="4" fillId="0" borderId="18" xfId="0" applyFont="1" applyBorder="1" applyAlignment="1" applyProtection="1">
      <alignment vertical="center" wrapText="1"/>
      <protection/>
    </xf>
    <xf numFmtId="0" fontId="4" fillId="0" borderId="27"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5" xfId="0" applyFont="1" applyBorder="1" applyAlignment="1" applyProtection="1">
      <alignment vertical="center"/>
      <protection/>
    </xf>
    <xf numFmtId="0" fontId="4" fillId="0" borderId="18" xfId="0" applyFont="1" applyBorder="1" applyAlignment="1" applyProtection="1">
      <alignment vertical="center"/>
      <protection/>
    </xf>
    <xf numFmtId="0" fontId="5" fillId="0" borderId="0" xfId="0" applyFont="1" applyAlignment="1" applyProtection="1">
      <alignment horizontal="center" vertical="center"/>
      <protection locked="0"/>
    </xf>
    <xf numFmtId="0" fontId="4" fillId="35" borderId="18" xfId="0" applyFont="1" applyFill="1" applyBorder="1" applyAlignment="1" applyProtection="1">
      <alignment vertical="center"/>
      <protection locked="0"/>
    </xf>
    <xf numFmtId="0" fontId="4" fillId="35" borderId="18" xfId="0" applyFont="1" applyFill="1" applyBorder="1" applyAlignment="1" applyProtection="1">
      <alignment vertical="center" wrapText="1"/>
      <protection locked="0"/>
    </xf>
    <xf numFmtId="0" fontId="4" fillId="0" borderId="18" xfId="0" applyFont="1" applyBorder="1" applyAlignment="1" applyProtection="1">
      <alignment horizontal="center" vertical="center"/>
      <protection/>
    </xf>
    <xf numFmtId="0" fontId="15" fillId="0" borderId="0" xfId="0" applyFont="1" applyAlignment="1" applyProtection="1">
      <alignment horizontal="right" vertical="center" shrinkToFit="1"/>
      <protection locked="0"/>
    </xf>
    <xf numFmtId="0" fontId="4" fillId="0" borderId="27" xfId="0" applyFont="1" applyBorder="1" applyAlignment="1" applyProtection="1">
      <alignment vertical="center" wrapText="1"/>
      <protection/>
    </xf>
    <xf numFmtId="0" fontId="4" fillId="0" borderId="20"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4" fillId="35" borderId="18" xfId="0" applyFont="1" applyFill="1" applyBorder="1" applyAlignment="1" applyProtection="1">
      <alignment horizontal="center" vertical="center"/>
      <protection locked="0"/>
    </xf>
    <xf numFmtId="0" fontId="4" fillId="0" borderId="24" xfId="0" applyFont="1" applyBorder="1" applyAlignment="1" applyProtection="1">
      <alignment vertical="center" wrapText="1"/>
      <protection/>
    </xf>
    <xf numFmtId="0" fontId="4" fillId="0" borderId="50" xfId="0" applyFont="1" applyBorder="1" applyAlignment="1" applyProtection="1">
      <alignment vertical="center" wrapText="1"/>
      <protection/>
    </xf>
    <xf numFmtId="0" fontId="4" fillId="0" borderId="50" xfId="0" applyFont="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locked="0"/>
    </xf>
    <xf numFmtId="0" fontId="4" fillId="0" borderId="20" xfId="0" applyFont="1" applyFill="1" applyBorder="1" applyAlignment="1" applyProtection="1">
      <alignment shrinkToFit="1"/>
      <protection locked="0"/>
    </xf>
    <xf numFmtId="0" fontId="4" fillId="35" borderId="20" xfId="0" applyFont="1" applyFill="1" applyBorder="1" applyAlignment="1" applyProtection="1">
      <alignment vertical="center"/>
      <protection locked="0"/>
    </xf>
    <xf numFmtId="0" fontId="4" fillId="0" borderId="16" xfId="0" applyFont="1" applyFill="1" applyBorder="1" applyAlignment="1" applyProtection="1">
      <alignment shrinkToFit="1"/>
      <protection locked="0"/>
    </xf>
    <xf numFmtId="0" fontId="15" fillId="0" borderId="0" xfId="0" applyFont="1" applyAlignment="1" applyProtection="1">
      <alignment horizontal="center" vertical="center" wrapText="1"/>
      <protection locked="0"/>
    </xf>
    <xf numFmtId="0" fontId="4" fillId="0" borderId="27" xfId="0" applyFont="1" applyBorder="1" applyAlignment="1">
      <alignment vertical="center"/>
    </xf>
    <xf numFmtId="0" fontId="4" fillId="0" borderId="20"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vertical="center"/>
    </xf>
    <xf numFmtId="0" fontId="6" fillId="0" borderId="0" xfId="0" applyFont="1" applyAlignment="1">
      <alignment horizontal="center" vertical="center"/>
    </xf>
    <xf numFmtId="0" fontId="4" fillId="0" borderId="0" xfId="0" applyFont="1" applyBorder="1" applyAlignment="1">
      <alignment horizontal="right" vertical="center"/>
    </xf>
    <xf numFmtId="0" fontId="4" fillId="0" borderId="63"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left" vertical="top"/>
    </xf>
    <xf numFmtId="0" fontId="4" fillId="0" borderId="65" xfId="0" applyFont="1" applyBorder="1" applyAlignment="1">
      <alignment horizontal="left" vertical="top"/>
    </xf>
    <xf numFmtId="0" fontId="4" fillId="0" borderId="66" xfId="0" applyFont="1" applyBorder="1" applyAlignment="1">
      <alignment horizontal="left" vertical="top"/>
    </xf>
    <xf numFmtId="0" fontId="4" fillId="0" borderId="16" xfId="0" applyFont="1" applyBorder="1" applyAlignment="1">
      <alignment horizontal="center" vertical="center"/>
    </xf>
    <xf numFmtId="176" fontId="4" fillId="0" borderId="0" xfId="0" applyNumberFormat="1" applyFont="1" applyAlignment="1">
      <alignment horizontal="right" vertical="center"/>
    </xf>
    <xf numFmtId="0" fontId="4" fillId="0" borderId="16" xfId="0" applyFont="1" applyBorder="1" applyAlignment="1">
      <alignment horizontal="left" vertical="center" indent="1"/>
    </xf>
    <xf numFmtId="0" fontId="4" fillId="0" borderId="58"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180" fontId="4" fillId="0" borderId="16" xfId="0" applyNumberFormat="1" applyFont="1" applyBorder="1" applyAlignment="1">
      <alignment horizontal="center" vertical="center"/>
    </xf>
    <xf numFmtId="0" fontId="4" fillId="0" borderId="70" xfId="0" applyFont="1" applyBorder="1" applyAlignment="1">
      <alignment horizontal="left" vertical="center"/>
    </xf>
    <xf numFmtId="0" fontId="4" fillId="0" borderId="0"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36"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left" vertical="center" wrapText="1" indent="1"/>
    </xf>
    <xf numFmtId="0" fontId="4" fillId="0" borderId="82" xfId="0" applyFont="1" applyBorder="1" applyAlignment="1">
      <alignment horizontal="left" vertical="center" wrapText="1" indent="1"/>
    </xf>
    <xf numFmtId="0" fontId="4" fillId="0" borderId="83" xfId="0" applyFont="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2266950</xdr:colOff>
      <xdr:row>7</xdr:row>
      <xdr:rowOff>209550</xdr:rowOff>
    </xdr:from>
    <xdr:to>
      <xdr:col>4</xdr:col>
      <xdr:colOff>2771775</xdr:colOff>
      <xdr:row>11</xdr:row>
      <xdr:rowOff>19050</xdr:rowOff>
    </xdr:to>
    <xdr:grpSp>
      <xdr:nvGrpSpPr>
        <xdr:cNvPr id="1" name="Group 1"/>
        <xdr:cNvGrpSpPr>
          <a:grpSpLocks/>
        </xdr:cNvGrpSpPr>
      </xdr:nvGrpSpPr>
      <xdr:grpSpPr>
        <a:xfrm>
          <a:off x="6724650" y="1362075"/>
          <a:ext cx="504825" cy="66675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1"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G47"/>
  <sheetViews>
    <sheetView zoomScale="70" zoomScaleNormal="70" zoomScaleSheetLayoutView="85" zoomScalePageLayoutView="0" workbookViewId="0" topLeftCell="A1">
      <selection activeCell="A1" sqref="A1"/>
    </sheetView>
  </sheetViews>
  <sheetFormatPr defaultColWidth="9.00390625" defaultRowHeight="13.5"/>
  <cols>
    <col min="1" max="1" width="5.375" style="68" customWidth="1"/>
    <col min="2" max="2" width="13.50390625" style="68" customWidth="1"/>
    <col min="3" max="3" width="8.00390625" style="68" customWidth="1"/>
    <col min="4" max="4" width="17.875" style="68" customWidth="1"/>
    <col min="5" max="5" width="36.75390625" style="68" customWidth="1"/>
    <col min="6" max="6" width="35.25390625" style="68" customWidth="1"/>
    <col min="7" max="7" width="10.00390625" style="68" customWidth="1"/>
    <col min="8" max="16384" width="9.00390625" style="68" customWidth="1"/>
  </cols>
  <sheetData>
    <row r="1" ht="9" customHeight="1"/>
    <row r="2" spans="2:3" ht="17.25">
      <c r="B2" s="69" t="s">
        <v>42</v>
      </c>
      <c r="C2" s="69"/>
    </row>
    <row r="3" spans="2:3" ht="13.5">
      <c r="B3" s="70" t="s">
        <v>68</v>
      </c>
      <c r="C3" s="70"/>
    </row>
    <row r="4" spans="2:3" ht="13.5">
      <c r="B4" s="70" t="s">
        <v>70</v>
      </c>
      <c r="C4" s="70"/>
    </row>
    <row r="5" spans="2:6" ht="27" customHeight="1" thickBot="1">
      <c r="B5" s="71" t="s">
        <v>3</v>
      </c>
      <c r="C5" s="71"/>
      <c r="D5" s="71" t="s">
        <v>41</v>
      </c>
      <c r="E5" s="72" t="s">
        <v>67</v>
      </c>
      <c r="F5" s="73" t="s">
        <v>47</v>
      </c>
    </row>
    <row r="6" spans="2:6" ht="37.5" customHeight="1" thickTop="1">
      <c r="B6" s="142" t="s">
        <v>40</v>
      </c>
      <c r="C6" s="74"/>
      <c r="D6" s="75" t="s">
        <v>45</v>
      </c>
      <c r="E6" s="64" t="s">
        <v>59</v>
      </c>
      <c r="F6" s="76" t="s">
        <v>48</v>
      </c>
    </row>
    <row r="7" spans="2:7" ht="37.5" customHeight="1">
      <c r="B7" s="143"/>
      <c r="C7" s="77"/>
      <c r="D7" s="78" t="s">
        <v>23</v>
      </c>
      <c r="E7" s="65" t="s">
        <v>61</v>
      </c>
      <c r="F7" s="76" t="s">
        <v>52</v>
      </c>
      <c r="G7" s="141" t="s">
        <v>53</v>
      </c>
    </row>
    <row r="8" spans="2:7" ht="37.5" customHeight="1">
      <c r="B8" s="144"/>
      <c r="C8" s="79"/>
      <c r="D8" s="78" t="s">
        <v>39</v>
      </c>
      <c r="E8" s="66">
        <v>12345</v>
      </c>
      <c r="F8" s="76" t="s">
        <v>69</v>
      </c>
      <c r="G8" s="141"/>
    </row>
    <row r="9" spans="2:7" ht="37.5" customHeight="1">
      <c r="B9" s="142" t="s">
        <v>21</v>
      </c>
      <c r="C9" s="74"/>
      <c r="D9" s="78" t="s">
        <v>19</v>
      </c>
      <c r="E9" s="65" t="s">
        <v>60</v>
      </c>
      <c r="F9" s="80" t="s">
        <v>49</v>
      </c>
      <c r="G9" s="141"/>
    </row>
    <row r="10" spans="2:7" ht="37.5" customHeight="1">
      <c r="B10" s="143"/>
      <c r="C10" s="77"/>
      <c r="D10" s="78" t="s">
        <v>17</v>
      </c>
      <c r="E10" s="65" t="s">
        <v>55</v>
      </c>
      <c r="F10" s="76" t="s">
        <v>50</v>
      </c>
      <c r="G10" s="141"/>
    </row>
    <row r="11" spans="2:6" ht="37.5" customHeight="1">
      <c r="B11" s="143"/>
      <c r="C11" s="77"/>
      <c r="D11" s="78" t="s">
        <v>46</v>
      </c>
      <c r="E11" s="65" t="s">
        <v>63</v>
      </c>
      <c r="F11" s="76" t="s">
        <v>54</v>
      </c>
    </row>
    <row r="12" spans="2:6" ht="37.5" customHeight="1">
      <c r="B12" s="143"/>
      <c r="C12" s="77"/>
      <c r="D12" s="78" t="s">
        <v>198</v>
      </c>
      <c r="E12" s="66">
        <v>56789</v>
      </c>
      <c r="F12" s="76" t="s">
        <v>54</v>
      </c>
    </row>
    <row r="13" spans="2:6" ht="37.5" customHeight="1">
      <c r="B13" s="143"/>
      <c r="C13" s="77"/>
      <c r="D13" s="78" t="s">
        <v>44</v>
      </c>
      <c r="E13" s="65" t="s">
        <v>56</v>
      </c>
      <c r="F13" s="145" t="s">
        <v>51</v>
      </c>
    </row>
    <row r="14" spans="2:6" ht="37.5" customHeight="1">
      <c r="B14" s="143"/>
      <c r="C14" s="77"/>
      <c r="D14" s="78" t="s">
        <v>15</v>
      </c>
      <c r="E14" s="65" t="s">
        <v>57</v>
      </c>
      <c r="F14" s="146"/>
    </row>
    <row r="15" spans="2:6" ht="37.5" customHeight="1" thickBot="1">
      <c r="B15" s="144"/>
      <c r="C15" s="79"/>
      <c r="D15" s="78" t="s">
        <v>16</v>
      </c>
      <c r="E15" s="67" t="s">
        <v>58</v>
      </c>
      <c r="F15" s="147"/>
    </row>
    <row r="16" ht="37.5" customHeight="1" thickTop="1"/>
    <row r="17" spans="2:3" ht="17.25">
      <c r="B17" s="69" t="s">
        <v>71</v>
      </c>
      <c r="C17" s="69"/>
    </row>
    <row r="18" spans="2:6" ht="18" customHeight="1" thickBot="1">
      <c r="B18" s="136" t="s">
        <v>41</v>
      </c>
      <c r="C18" s="136"/>
      <c r="D18" s="136"/>
      <c r="E18" s="81" t="s">
        <v>67</v>
      </c>
      <c r="F18" s="82" t="s">
        <v>47</v>
      </c>
    </row>
    <row r="19" spans="2:6" ht="37.5" customHeight="1" thickTop="1">
      <c r="B19" s="137" t="s">
        <v>40</v>
      </c>
      <c r="C19" s="138"/>
      <c r="D19" s="84" t="s">
        <v>4</v>
      </c>
      <c r="E19" s="85" t="s">
        <v>224</v>
      </c>
      <c r="F19" s="86"/>
    </row>
    <row r="20" spans="2:6" ht="23.25" customHeight="1">
      <c r="B20" s="139"/>
      <c r="C20" s="140"/>
      <c r="D20" s="148" t="s">
        <v>220</v>
      </c>
      <c r="E20" s="128" t="s">
        <v>225</v>
      </c>
      <c r="F20" s="129" t="s">
        <v>212</v>
      </c>
    </row>
    <row r="21" spans="2:6" ht="21.75" customHeight="1">
      <c r="B21" s="139"/>
      <c r="C21" s="140"/>
      <c r="D21" s="149"/>
      <c r="E21" s="130" t="s">
        <v>227</v>
      </c>
      <c r="F21" s="131" t="s">
        <v>218</v>
      </c>
    </row>
    <row r="22" spans="2:6" ht="21.75" customHeight="1">
      <c r="B22" s="139"/>
      <c r="C22" s="140"/>
      <c r="D22" s="149"/>
      <c r="E22" s="134" t="s">
        <v>233</v>
      </c>
      <c r="F22" s="135" t="s">
        <v>222</v>
      </c>
    </row>
    <row r="23" spans="2:6" ht="21.75" customHeight="1">
      <c r="B23" s="139"/>
      <c r="C23" s="140"/>
      <c r="D23" s="150"/>
      <c r="E23" s="132" t="s">
        <v>226</v>
      </c>
      <c r="F23" s="133" t="s">
        <v>219</v>
      </c>
    </row>
    <row r="24" spans="2:6" ht="37.5" customHeight="1">
      <c r="B24" s="139"/>
      <c r="C24" s="140"/>
      <c r="D24" s="87" t="s">
        <v>108</v>
      </c>
      <c r="E24" s="120">
        <v>41247</v>
      </c>
      <c r="F24" s="122" t="s">
        <v>221</v>
      </c>
    </row>
    <row r="25" spans="2:6" ht="37.5" customHeight="1">
      <c r="B25" s="139"/>
      <c r="C25" s="140"/>
      <c r="D25" s="88" t="s">
        <v>109</v>
      </c>
      <c r="E25" s="120">
        <v>41253</v>
      </c>
      <c r="F25" s="122" t="s">
        <v>221</v>
      </c>
    </row>
    <row r="26" spans="2:6" ht="37.5" customHeight="1">
      <c r="B26" s="139"/>
      <c r="C26" s="140"/>
      <c r="D26" s="88" t="s">
        <v>145</v>
      </c>
      <c r="E26" s="120">
        <v>41256</v>
      </c>
      <c r="F26" s="122" t="s">
        <v>221</v>
      </c>
    </row>
    <row r="27" spans="2:6" ht="37.5" customHeight="1">
      <c r="B27" s="139"/>
      <c r="C27" s="140"/>
      <c r="D27" s="88" t="s">
        <v>146</v>
      </c>
      <c r="E27" s="120">
        <v>41260</v>
      </c>
      <c r="F27" s="122" t="s">
        <v>221</v>
      </c>
    </row>
    <row r="28" spans="2:6" ht="37.5" customHeight="1" thickBot="1">
      <c r="B28" s="139"/>
      <c r="C28" s="140"/>
      <c r="D28" s="88" t="s">
        <v>147</v>
      </c>
      <c r="E28" s="121">
        <v>41292</v>
      </c>
      <c r="F28" s="122" t="s">
        <v>221</v>
      </c>
    </row>
    <row r="29" spans="2:6" s="91" customFormat="1" ht="52.5" customHeight="1" thickTop="1">
      <c r="B29" s="89"/>
      <c r="C29" s="89"/>
      <c r="D29" s="89"/>
      <c r="E29" s="90"/>
      <c r="F29" s="118"/>
    </row>
    <row r="30" spans="2:6" ht="37.5" customHeight="1" thickBot="1">
      <c r="B30" s="92" t="s">
        <v>3</v>
      </c>
      <c r="C30" s="83" t="s">
        <v>124</v>
      </c>
      <c r="D30" s="93" t="s">
        <v>41</v>
      </c>
      <c r="E30" s="94" t="s">
        <v>67</v>
      </c>
      <c r="F30" s="92" t="s">
        <v>47</v>
      </c>
    </row>
    <row r="31" spans="2:6" ht="37.5" customHeight="1" thickTop="1">
      <c r="B31" s="84" t="s">
        <v>27</v>
      </c>
      <c r="C31" s="111" t="s">
        <v>228</v>
      </c>
      <c r="D31" s="106" t="s">
        <v>72</v>
      </c>
      <c r="E31" s="85" t="s">
        <v>125</v>
      </c>
      <c r="F31" s="95" t="s">
        <v>213</v>
      </c>
    </row>
    <row r="32" spans="2:6" ht="37.5" customHeight="1">
      <c r="B32" s="84" t="s">
        <v>29</v>
      </c>
      <c r="C32" s="112" t="s">
        <v>228</v>
      </c>
      <c r="D32" s="106" t="s">
        <v>6</v>
      </c>
      <c r="E32" s="96" t="s">
        <v>126</v>
      </c>
      <c r="F32" s="95" t="s">
        <v>213</v>
      </c>
    </row>
    <row r="33" spans="2:6" ht="37.5" customHeight="1">
      <c r="B33" s="84" t="s">
        <v>32</v>
      </c>
      <c r="C33" s="112" t="s">
        <v>148</v>
      </c>
      <c r="D33" s="106" t="s">
        <v>7</v>
      </c>
      <c r="E33" s="96" t="s">
        <v>229</v>
      </c>
      <c r="F33" s="95" t="s">
        <v>213</v>
      </c>
    </row>
    <row r="34" spans="2:6" ht="37.5" customHeight="1">
      <c r="B34" s="84" t="s">
        <v>33</v>
      </c>
      <c r="C34" s="112" t="s">
        <v>148</v>
      </c>
      <c r="D34" s="106" t="s">
        <v>8</v>
      </c>
      <c r="E34" s="96" t="s">
        <v>230</v>
      </c>
      <c r="F34" s="95" t="s">
        <v>213</v>
      </c>
    </row>
    <row r="35" spans="2:6" ht="37.5" customHeight="1">
      <c r="B35" s="84" t="s">
        <v>35</v>
      </c>
      <c r="C35" s="112" t="s">
        <v>148</v>
      </c>
      <c r="D35" s="106" t="s">
        <v>9</v>
      </c>
      <c r="E35" s="96" t="s">
        <v>231</v>
      </c>
      <c r="F35" s="95" t="s">
        <v>213</v>
      </c>
    </row>
    <row r="36" spans="2:6" ht="37.5" customHeight="1">
      <c r="B36" s="84" t="s">
        <v>37</v>
      </c>
      <c r="C36" s="112" t="s">
        <v>228</v>
      </c>
      <c r="D36" s="106" t="s">
        <v>10</v>
      </c>
      <c r="E36" s="96" t="s">
        <v>127</v>
      </c>
      <c r="F36" s="95" t="s">
        <v>213</v>
      </c>
    </row>
    <row r="37" spans="2:6" ht="37.5" customHeight="1">
      <c r="B37" s="88" t="s">
        <v>114</v>
      </c>
      <c r="C37" s="112" t="s">
        <v>228</v>
      </c>
      <c r="D37" s="106" t="s">
        <v>133</v>
      </c>
      <c r="E37" s="96" t="s">
        <v>128</v>
      </c>
      <c r="F37" s="95" t="s">
        <v>214</v>
      </c>
    </row>
    <row r="38" spans="2:7" ht="37.5" customHeight="1">
      <c r="B38" s="88" t="s">
        <v>115</v>
      </c>
      <c r="C38" s="112" t="s">
        <v>148</v>
      </c>
      <c r="D38" s="106" t="s">
        <v>134</v>
      </c>
      <c r="E38" s="96" t="s">
        <v>232</v>
      </c>
      <c r="F38" s="95" t="s">
        <v>215</v>
      </c>
      <c r="G38" s="97"/>
    </row>
    <row r="39" spans="2:7" ht="37.5" customHeight="1">
      <c r="B39" s="88" t="s">
        <v>116</v>
      </c>
      <c r="C39" s="112" t="s">
        <v>148</v>
      </c>
      <c r="D39" s="107" t="s">
        <v>12</v>
      </c>
      <c r="E39" s="98" t="s">
        <v>43</v>
      </c>
      <c r="F39" s="95" t="s">
        <v>216</v>
      </c>
      <c r="G39" s="97"/>
    </row>
    <row r="40" spans="2:7" ht="37.5" customHeight="1">
      <c r="B40" s="88" t="s">
        <v>117</v>
      </c>
      <c r="C40" s="112" t="s">
        <v>228</v>
      </c>
      <c r="D40" s="106" t="s">
        <v>135</v>
      </c>
      <c r="E40" s="96" t="s">
        <v>129</v>
      </c>
      <c r="F40" s="95" t="s">
        <v>214</v>
      </c>
      <c r="G40" s="97"/>
    </row>
    <row r="41" spans="2:7" ht="37.5" customHeight="1">
      <c r="B41" s="88" t="s">
        <v>118</v>
      </c>
      <c r="C41" s="112" t="s">
        <v>228</v>
      </c>
      <c r="D41" s="106" t="s">
        <v>110</v>
      </c>
      <c r="E41" s="99"/>
      <c r="F41" s="100"/>
      <c r="G41" s="97"/>
    </row>
    <row r="42" spans="2:7" ht="37.5" customHeight="1">
      <c r="B42" s="88" t="s">
        <v>119</v>
      </c>
      <c r="C42" s="112" t="s">
        <v>148</v>
      </c>
      <c r="D42" s="108" t="s">
        <v>137</v>
      </c>
      <c r="E42" s="98" t="s">
        <v>43</v>
      </c>
      <c r="F42" s="95" t="s">
        <v>216</v>
      </c>
      <c r="G42" s="97"/>
    </row>
    <row r="43" spans="2:7" ht="37.5" customHeight="1">
      <c r="B43" s="88" t="s">
        <v>120</v>
      </c>
      <c r="C43" s="112" t="s">
        <v>228</v>
      </c>
      <c r="D43" s="109" t="s">
        <v>112</v>
      </c>
      <c r="E43" s="99"/>
      <c r="F43" s="100"/>
      <c r="G43" s="101"/>
    </row>
    <row r="44" spans="2:6" ht="37.5" customHeight="1">
      <c r="B44" s="88" t="s">
        <v>121</v>
      </c>
      <c r="C44" s="112" t="s">
        <v>228</v>
      </c>
      <c r="D44" s="107" t="s">
        <v>106</v>
      </c>
      <c r="E44" s="102" t="s">
        <v>107</v>
      </c>
      <c r="F44" s="103" t="s">
        <v>217</v>
      </c>
    </row>
    <row r="45" spans="2:6" ht="36.75" customHeight="1">
      <c r="B45" s="88" t="s">
        <v>122</v>
      </c>
      <c r="C45" s="112" t="s">
        <v>148</v>
      </c>
      <c r="D45" s="109" t="s">
        <v>136</v>
      </c>
      <c r="E45" s="104"/>
      <c r="F45" s="103"/>
    </row>
    <row r="46" spans="2:6" ht="36.75" customHeight="1" thickBot="1">
      <c r="B46" s="88" t="s">
        <v>123</v>
      </c>
      <c r="C46" s="113" t="s">
        <v>228</v>
      </c>
      <c r="D46" s="110" t="s">
        <v>111</v>
      </c>
      <c r="E46" s="105"/>
      <c r="F46" s="103"/>
    </row>
    <row r="47" ht="14.25" thickTop="1">
      <c r="F47" s="91"/>
    </row>
  </sheetData>
  <sheetProtection password="E7B6" sheet="1"/>
  <mergeCells count="7">
    <mergeCell ref="B18:D18"/>
    <mergeCell ref="B19:C28"/>
    <mergeCell ref="G7:G10"/>
    <mergeCell ref="B6:B8"/>
    <mergeCell ref="B9:B15"/>
    <mergeCell ref="F13:F15"/>
    <mergeCell ref="D20:D23"/>
  </mergeCells>
  <conditionalFormatting sqref="C31:C46">
    <cfRule type="cellIs" priority="2" dxfId="2" operator="equal" stopIfTrue="1">
      <formula>"適用"</formula>
    </cfRule>
  </conditionalFormatting>
  <conditionalFormatting sqref="C31:C46">
    <cfRule type="cellIs" priority="1" dxfId="2" operator="equal" stopIfTrue="1">
      <formula>"適用"</formula>
    </cfRule>
  </conditionalFormatting>
  <dataValidations count="5">
    <dataValidation type="list" allowBlank="1" showInputMessage="1" showErrorMessage="1" sqref="E39 E42">
      <formula1>"土木,建築,設備"</formula1>
    </dataValidation>
    <dataValidation type="list" allowBlank="1" showInputMessage="1" showErrorMessage="1" sqref="E3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43 E41"/>
    <dataValidation type="list" allowBlank="1" showInputMessage="1" showErrorMessage="1" sqref="C31:C4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35</v>
      </c>
    </row>
    <row r="2" spans="12:14" ht="18" customHeight="1">
      <c r="L2" s="249" t="str">
        <f>'入力シート'!E6</f>
        <v>平成○○年○○月○○日</v>
      </c>
      <c r="M2" s="249"/>
      <c r="N2" s="249"/>
    </row>
    <row r="3" ht="54" customHeight="1"/>
    <row r="4" spans="1:14" ht="18" customHeight="1">
      <c r="A4" s="238" t="s">
        <v>2</v>
      </c>
      <c r="B4" s="238"/>
      <c r="C4" s="238"/>
      <c r="D4" s="238"/>
      <c r="E4" s="238"/>
      <c r="F4" s="238"/>
      <c r="G4" s="238"/>
      <c r="H4" s="238"/>
      <c r="I4" s="238"/>
      <c r="J4" s="238"/>
      <c r="K4" s="238"/>
      <c r="L4" s="238"/>
      <c r="M4" s="238"/>
      <c r="N4" s="238"/>
    </row>
    <row r="5" spans="1:14" ht="18" customHeight="1">
      <c r="A5" s="238" t="s">
        <v>36</v>
      </c>
      <c r="B5" s="238"/>
      <c r="C5" s="238"/>
      <c r="D5" s="238"/>
      <c r="E5" s="238"/>
      <c r="F5" s="238"/>
      <c r="G5" s="238"/>
      <c r="H5" s="238"/>
      <c r="I5" s="238"/>
      <c r="J5" s="238"/>
      <c r="K5" s="238"/>
      <c r="L5" s="238"/>
      <c r="M5" s="238"/>
      <c r="N5" s="238"/>
    </row>
    <row r="7" spans="1:14" ht="27" customHeight="1">
      <c r="A7" s="10" t="s">
        <v>4</v>
      </c>
      <c r="B7" s="250" t="str">
        <f>'入力シート'!E19</f>
        <v>根岸線口径５００ｍｍ配水管布設替工事</v>
      </c>
      <c r="C7" s="250"/>
      <c r="D7" s="250"/>
      <c r="E7" s="250"/>
      <c r="F7" s="250"/>
      <c r="G7" s="250"/>
      <c r="H7" s="250"/>
      <c r="I7" s="250"/>
      <c r="J7" s="250"/>
      <c r="K7" s="250"/>
      <c r="L7" s="250"/>
      <c r="M7" s="250"/>
      <c r="N7" s="250"/>
    </row>
    <row r="8" spans="1:14" ht="27" customHeight="1">
      <c r="A8" s="243" t="s">
        <v>39</v>
      </c>
      <c r="B8" s="248"/>
      <c r="C8" s="256">
        <f>'入力シート'!E8</f>
        <v>12345</v>
      </c>
      <c r="D8" s="256"/>
      <c r="E8" s="256"/>
      <c r="F8" s="123"/>
      <c r="G8" s="123"/>
      <c r="H8" s="123"/>
      <c r="I8" s="123"/>
      <c r="J8" s="123"/>
      <c r="K8" s="123"/>
      <c r="L8" s="123"/>
      <c r="M8" s="123"/>
      <c r="N8" s="123"/>
    </row>
    <row r="9" ht="14.25" thickBot="1"/>
    <row r="10" spans="1:14" ht="54" customHeight="1" thickBot="1">
      <c r="A10" s="268" t="s">
        <v>73</v>
      </c>
      <c r="B10" s="269"/>
      <c r="C10" s="269"/>
      <c r="D10" s="269"/>
      <c r="E10" s="270" t="str">
        <f>IF('入力シート'!C35="適用",'入力シート'!E35,"今回工事ではこの項目を適用しません。")</f>
        <v>国道357号、市道部における通行車両・歩行者（自転車含む）に対する安全確保</v>
      </c>
      <c r="F10" s="271"/>
      <c r="G10" s="271"/>
      <c r="H10" s="271"/>
      <c r="I10" s="271"/>
      <c r="J10" s="271"/>
      <c r="K10" s="271"/>
      <c r="L10" s="271"/>
      <c r="M10" s="271"/>
      <c r="N10" s="272"/>
    </row>
    <row r="11" ht="14.25" thickBot="1"/>
    <row r="12" spans="1:14" ht="27" customHeight="1">
      <c r="A12" s="260" t="s">
        <v>77</v>
      </c>
      <c r="B12" s="235"/>
      <c r="C12" s="235"/>
      <c r="D12" s="235"/>
      <c r="E12" s="235"/>
      <c r="F12" s="235"/>
      <c r="G12" s="235"/>
      <c r="H12" s="235"/>
      <c r="I12" s="235"/>
      <c r="J12" s="235"/>
      <c r="K12" s="235"/>
      <c r="L12" s="235"/>
      <c r="M12" s="235"/>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18:D18"/>
    <mergeCell ref="A21:D21"/>
    <mergeCell ref="A20:D20"/>
    <mergeCell ref="E13:N13"/>
    <mergeCell ref="E16:N16"/>
    <mergeCell ref="E17:N17"/>
    <mergeCell ref="E18:N18"/>
    <mergeCell ref="A19:D19"/>
    <mergeCell ref="E19:N19"/>
    <mergeCell ref="E20:N20"/>
    <mergeCell ref="E21:N21"/>
    <mergeCell ref="A35:D35"/>
    <mergeCell ref="A27:D27"/>
    <mergeCell ref="A28:D28"/>
    <mergeCell ref="A29:D29"/>
    <mergeCell ref="A33:D33"/>
    <mergeCell ref="A34:D34"/>
    <mergeCell ref="A31:D31"/>
    <mergeCell ref="A22:D22"/>
    <mergeCell ref="E22:N22"/>
    <mergeCell ref="E30:N30"/>
    <mergeCell ref="A26:D26"/>
    <mergeCell ref="E28:N28"/>
    <mergeCell ref="E29:N29"/>
    <mergeCell ref="E26:N26"/>
    <mergeCell ref="A30:D30"/>
    <mergeCell ref="E27:N27"/>
    <mergeCell ref="E33:N33"/>
    <mergeCell ref="A32:D32"/>
    <mergeCell ref="E32:N32"/>
    <mergeCell ref="A23:D23"/>
    <mergeCell ref="A24:D24"/>
    <mergeCell ref="E31:N31"/>
    <mergeCell ref="E23:N23"/>
    <mergeCell ref="E24:N24"/>
    <mergeCell ref="E25:N25"/>
    <mergeCell ref="A25:D25"/>
    <mergeCell ref="E35:N35"/>
    <mergeCell ref="E34:N34"/>
    <mergeCell ref="L2:N2"/>
    <mergeCell ref="A14:D14"/>
    <mergeCell ref="E14:N14"/>
    <mergeCell ref="A15:D15"/>
    <mergeCell ref="E15:N15"/>
    <mergeCell ref="B7:N7"/>
    <mergeCell ref="A4:N4"/>
    <mergeCell ref="A5:N5"/>
    <mergeCell ref="A17:D17"/>
    <mergeCell ref="A12:N12"/>
    <mergeCell ref="A10:D10"/>
    <mergeCell ref="E10:N10"/>
    <mergeCell ref="A8:B8"/>
    <mergeCell ref="C8:E8"/>
    <mergeCell ref="A13:D13"/>
    <mergeCell ref="A16:D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37</v>
      </c>
    </row>
    <row r="2" spans="12:14" ht="18" customHeight="1">
      <c r="L2" s="249" t="str">
        <f>'入力シート'!E6</f>
        <v>平成○○年○○月○○日</v>
      </c>
      <c r="M2" s="249"/>
      <c r="N2" s="249"/>
    </row>
    <row r="3" ht="54" customHeight="1"/>
    <row r="4" spans="1:14" ht="18" customHeight="1">
      <c r="A4" s="238" t="s">
        <v>2</v>
      </c>
      <c r="B4" s="238"/>
      <c r="C4" s="238"/>
      <c r="D4" s="238"/>
      <c r="E4" s="238"/>
      <c r="F4" s="238"/>
      <c r="G4" s="238"/>
      <c r="H4" s="238"/>
      <c r="I4" s="238"/>
      <c r="J4" s="238"/>
      <c r="K4" s="238"/>
      <c r="L4" s="238"/>
      <c r="M4" s="238"/>
      <c r="N4" s="238"/>
    </row>
    <row r="5" spans="1:14" ht="18" customHeight="1">
      <c r="A5" s="238" t="s">
        <v>38</v>
      </c>
      <c r="B5" s="238"/>
      <c r="C5" s="238"/>
      <c r="D5" s="238"/>
      <c r="E5" s="238"/>
      <c r="F5" s="238"/>
      <c r="G5" s="238"/>
      <c r="H5" s="238"/>
      <c r="I5" s="238"/>
      <c r="J5" s="238"/>
      <c r="K5" s="238"/>
      <c r="L5" s="238"/>
      <c r="M5" s="238"/>
      <c r="N5" s="238"/>
    </row>
    <row r="7" spans="1:14" ht="27" customHeight="1">
      <c r="A7" s="10" t="s">
        <v>4</v>
      </c>
      <c r="B7" s="250" t="str">
        <f>'入力シート'!E19</f>
        <v>根岸線口径５００ｍｍ配水管布設替工事</v>
      </c>
      <c r="C7" s="250"/>
      <c r="D7" s="250"/>
      <c r="E7" s="250"/>
      <c r="F7" s="250"/>
      <c r="G7" s="250"/>
      <c r="H7" s="250"/>
      <c r="I7" s="250"/>
      <c r="J7" s="250"/>
      <c r="K7" s="250"/>
      <c r="L7" s="250"/>
      <c r="M7" s="250"/>
      <c r="N7" s="250"/>
    </row>
    <row r="8" spans="1:14" ht="27" customHeight="1">
      <c r="A8" s="243" t="s">
        <v>39</v>
      </c>
      <c r="B8" s="248"/>
      <c r="C8" s="256">
        <f>'入力シート'!E8</f>
        <v>12345</v>
      </c>
      <c r="D8" s="256"/>
      <c r="E8" s="256"/>
      <c r="F8" s="123"/>
      <c r="G8" s="123"/>
      <c r="H8" s="123"/>
      <c r="I8" s="123"/>
      <c r="J8" s="123"/>
      <c r="K8" s="123"/>
      <c r="L8" s="123"/>
      <c r="M8" s="123"/>
      <c r="N8" s="123"/>
    </row>
    <row r="9" ht="14.25" thickBot="1"/>
    <row r="10" spans="1:14" ht="54" customHeight="1" thickBot="1">
      <c r="A10" s="268" t="s">
        <v>73</v>
      </c>
      <c r="B10" s="269"/>
      <c r="C10" s="269"/>
      <c r="D10" s="269"/>
      <c r="E10" s="270" t="str">
        <f>IF('入力シート'!C36="適用",'入力シート'!E36,"今回工事ではこの項目を適用しません。")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78</v>
      </c>
      <c r="B12" s="235"/>
      <c r="C12" s="235"/>
      <c r="D12" s="235"/>
      <c r="E12" s="235"/>
      <c r="F12" s="235"/>
      <c r="G12" s="235"/>
      <c r="H12" s="235"/>
      <c r="I12" s="235"/>
      <c r="J12" s="235"/>
      <c r="K12" s="235"/>
      <c r="L12" s="235"/>
      <c r="M12" s="235"/>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18:N18"/>
    <mergeCell ref="A24:D24"/>
    <mergeCell ref="A27:D27"/>
    <mergeCell ref="A12:N12"/>
    <mergeCell ref="A15:D15"/>
    <mergeCell ref="A21:D21"/>
    <mergeCell ref="A23:D23"/>
    <mergeCell ref="A25:D25"/>
    <mergeCell ref="A26:D26"/>
    <mergeCell ref="E23:N23"/>
    <mergeCell ref="E24:N24"/>
    <mergeCell ref="E20:N20"/>
    <mergeCell ref="E22:N22"/>
    <mergeCell ref="E35:N35"/>
    <mergeCell ref="E16:N16"/>
    <mergeCell ref="E13:N13"/>
    <mergeCell ref="E21:N21"/>
    <mergeCell ref="E19:N19"/>
    <mergeCell ref="E28:N28"/>
    <mergeCell ref="E25:N25"/>
    <mergeCell ref="E26:N26"/>
    <mergeCell ref="E27:N27"/>
    <mergeCell ref="E29:N29"/>
    <mergeCell ref="A20:D20"/>
    <mergeCell ref="A22:D22"/>
    <mergeCell ref="A13:D13"/>
    <mergeCell ref="L2:N2"/>
    <mergeCell ref="A14:D14"/>
    <mergeCell ref="E14:N14"/>
    <mergeCell ref="A17:D17"/>
    <mergeCell ref="E17:N17"/>
    <mergeCell ref="A10:D10"/>
    <mergeCell ref="E10:N10"/>
    <mergeCell ref="A16:D16"/>
    <mergeCell ref="A4:N4"/>
    <mergeCell ref="A5:N5"/>
    <mergeCell ref="A18:D18"/>
    <mergeCell ref="A19:D19"/>
    <mergeCell ref="A8:B8"/>
    <mergeCell ref="C8:E8"/>
    <mergeCell ref="B7:N7"/>
    <mergeCell ref="E15:N15"/>
    <mergeCell ref="E34:N34"/>
    <mergeCell ref="E33:N33"/>
    <mergeCell ref="A32:D32"/>
    <mergeCell ref="E32:N32"/>
    <mergeCell ref="E30:N30"/>
    <mergeCell ref="E31:N31"/>
    <mergeCell ref="A35:D35"/>
    <mergeCell ref="A28:D28"/>
    <mergeCell ref="A29:D29"/>
    <mergeCell ref="A30:D30"/>
    <mergeCell ref="A31:D31"/>
    <mergeCell ref="A33:D33"/>
    <mergeCell ref="A34:D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2:D21"/>
  <sheetViews>
    <sheetView tabSelected="1" zoomScaleSheetLayoutView="100" zoomScalePageLayoutView="0" workbookViewId="0" topLeftCell="A1">
      <selection activeCell="D1" sqref="D1"/>
    </sheetView>
  </sheetViews>
  <sheetFormatPr defaultColWidth="9.00390625" defaultRowHeight="13.5"/>
  <cols>
    <col min="2" max="2" width="6.625" style="0" customWidth="1"/>
    <col min="3" max="3" width="6.25390625" style="0" customWidth="1"/>
    <col min="4" max="4" width="62.625" style="0" customWidth="1"/>
  </cols>
  <sheetData>
    <row r="1" ht="93.75" customHeight="1"/>
    <row r="2" spans="2:4" ht="28.5">
      <c r="B2" s="152" t="s">
        <v>172</v>
      </c>
      <c r="C2" s="152"/>
      <c r="D2" s="152"/>
    </row>
    <row r="3" spans="2:4" ht="15.75" customHeight="1">
      <c r="B3" s="114"/>
      <c r="C3" s="114"/>
      <c r="D3" s="114"/>
    </row>
    <row r="4" spans="2:4" ht="28.5">
      <c r="B4" s="152" t="s">
        <v>174</v>
      </c>
      <c r="C4" s="152"/>
      <c r="D4" s="152"/>
    </row>
    <row r="5" spans="2:4" ht="58.5" customHeight="1">
      <c r="B5" s="115"/>
      <c r="C5" s="115"/>
      <c r="D5" s="115"/>
    </row>
    <row r="6" spans="2:4" ht="73.5" customHeight="1">
      <c r="B6" s="116" t="s">
        <v>4</v>
      </c>
      <c r="C6" s="116"/>
      <c r="D6" s="117" t="str">
        <f>'入力シート'!E19</f>
        <v>根岸線口径５００ｍｍ配水管布設替工事</v>
      </c>
    </row>
    <row r="7" spans="2:4" ht="291" customHeight="1">
      <c r="B7" s="115"/>
      <c r="C7" s="115"/>
      <c r="D7" s="115"/>
    </row>
    <row r="8" spans="2:4" ht="28.5">
      <c r="B8" s="152" t="s">
        <v>173</v>
      </c>
      <c r="C8" s="152"/>
      <c r="D8" s="152"/>
    </row>
    <row r="9" spans="2:4" ht="13.5">
      <c r="B9" s="153" t="s">
        <v>223</v>
      </c>
      <c r="C9" s="153"/>
      <c r="D9" s="153"/>
    </row>
    <row r="10" spans="2:4" ht="16.5" customHeight="1">
      <c r="B10" s="115"/>
      <c r="C10" s="115"/>
      <c r="D10" s="115"/>
    </row>
    <row r="11" spans="2:4" ht="13.5">
      <c r="B11" s="1" t="s">
        <v>211</v>
      </c>
      <c r="C11" s="1"/>
      <c r="D11" s="1"/>
    </row>
    <row r="12" spans="2:4" ht="13.5">
      <c r="B12" s="1"/>
      <c r="C12" s="1" t="str">
        <f>'入力シート'!E20</f>
        <v>水道局中部工事課</v>
      </c>
      <c r="D12" s="1"/>
    </row>
    <row r="13" spans="2:4" ht="13.5">
      <c r="B13" s="1"/>
      <c r="C13" s="1" t="str">
        <f>'入力シート'!E21</f>
        <v>横浜市南区中村町4-305</v>
      </c>
      <c r="D13" s="1"/>
    </row>
    <row r="14" spans="2:4" ht="13.5">
      <c r="B14" s="1"/>
      <c r="C14" s="1" t="str">
        <f>"ＴＥＬ　　"&amp;'入力シート'!E22&amp;"　　　　　　　　　ＦＡＸ　　"&amp;'入力シート'!E23</f>
        <v>ＴＥＬ　　252-7081　　　　　　　　　ＦＡＸ　　252-7115</v>
      </c>
      <c r="D14" s="1"/>
    </row>
    <row r="16" spans="2:4" ht="13.5">
      <c r="B16" s="1" t="s">
        <v>209</v>
      </c>
      <c r="C16" s="1"/>
      <c r="D16" s="1"/>
    </row>
    <row r="17" spans="2:4" ht="6" customHeight="1">
      <c r="B17" s="1"/>
      <c r="C17" s="1"/>
      <c r="D17" s="1"/>
    </row>
    <row r="18" spans="2:4" ht="13.5">
      <c r="B18" s="1"/>
      <c r="C18" s="151">
        <f>'入力シート'!E24</f>
        <v>41247</v>
      </c>
      <c r="D18" s="151"/>
    </row>
    <row r="19" spans="2:4" ht="5.25" customHeight="1">
      <c r="B19" s="1"/>
      <c r="C19" s="127"/>
      <c r="D19" s="127"/>
    </row>
    <row r="20" spans="2:4" ht="13.5">
      <c r="B20" s="1" t="s">
        <v>210</v>
      </c>
      <c r="C20" s="1"/>
      <c r="D20" s="1"/>
    </row>
    <row r="21" spans="2:4" ht="13.5">
      <c r="B21" s="1"/>
      <c r="C21" s="1"/>
      <c r="D21" s="1"/>
    </row>
  </sheetData>
  <sheetProtection password="E7B6" sheet="1" formatCells="0" formatRows="0" insertRows="0"/>
  <mergeCells count="5">
    <mergeCell ref="C18:D18"/>
    <mergeCell ref="B2:D2"/>
    <mergeCell ref="B4:D4"/>
    <mergeCell ref="B8:D8"/>
    <mergeCell ref="B9:D9"/>
  </mergeCells>
  <printOptions/>
  <pageMargins left="0.57" right="0.4" top="0.984" bottom="0.984" header="0.512" footer="0.51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G53"/>
  <sheetViews>
    <sheetView zoomScalePageLayoutView="0" workbookViewId="0" topLeftCell="A16">
      <selection activeCell="A1" sqref="A1"/>
    </sheetView>
  </sheetViews>
  <sheetFormatPr defaultColWidth="9.00390625" defaultRowHeight="13.5"/>
  <cols>
    <col min="1" max="1" width="5.875" style="1" customWidth="1"/>
    <col min="2" max="2" width="9.25390625" style="1" customWidth="1"/>
    <col min="3" max="3" width="22.50390625" style="1" customWidth="1"/>
    <col min="4" max="4" width="19.625" style="1" customWidth="1"/>
    <col min="5" max="5" width="20.25390625" style="1" customWidth="1"/>
    <col min="6" max="6" width="9.50390625" style="1" customWidth="1"/>
    <col min="7" max="7" width="6.25390625" style="1" customWidth="1"/>
    <col min="8" max="16384" width="9.00390625" style="1" customWidth="1"/>
  </cols>
  <sheetData>
    <row r="1" ht="13.5">
      <c r="A1" s="1" t="s">
        <v>0</v>
      </c>
    </row>
    <row r="3" spans="1:7" ht="13.5">
      <c r="A3" s="163" t="s">
        <v>177</v>
      </c>
      <c r="B3" s="163"/>
      <c r="C3" s="163"/>
      <c r="D3" s="163"/>
      <c r="E3" s="163"/>
      <c r="F3" s="163"/>
      <c r="G3" s="163"/>
    </row>
    <row r="4" spans="1:7" ht="13.5">
      <c r="A4" s="163" t="s">
        <v>178</v>
      </c>
      <c r="B4" s="163"/>
      <c r="C4" s="156" t="str">
        <f>'入力シート'!E19</f>
        <v>根岸線口径５００ｍｍ配水管布設替工事</v>
      </c>
      <c r="D4" s="156"/>
      <c r="E4" s="156"/>
      <c r="F4" s="156"/>
      <c r="G4" s="156"/>
    </row>
    <row r="5" spans="1:7" ht="41.25" customHeight="1">
      <c r="A5" s="163" t="s">
        <v>169</v>
      </c>
      <c r="B5" s="163"/>
      <c r="C5" s="163"/>
      <c r="D5" s="163"/>
      <c r="E5" s="163"/>
      <c r="F5" s="163"/>
      <c r="G5" s="163"/>
    </row>
    <row r="6" spans="1:2" ht="7.5" customHeight="1">
      <c r="A6" s="13"/>
      <c r="B6" s="13"/>
    </row>
    <row r="7" spans="1:7" ht="48" customHeight="1">
      <c r="A7" s="154" t="s">
        <v>179</v>
      </c>
      <c r="B7" s="154"/>
      <c r="C7" s="154"/>
      <c r="D7" s="154"/>
      <c r="E7" s="154"/>
      <c r="F7" s="154"/>
      <c r="G7" s="154"/>
    </row>
    <row r="8" spans="1:7" ht="7.5" customHeight="1">
      <c r="A8" s="13"/>
      <c r="B8" s="13"/>
      <c r="C8" s="13"/>
      <c r="D8" s="13"/>
      <c r="E8" s="13"/>
      <c r="F8" s="13"/>
      <c r="G8" s="13"/>
    </row>
    <row r="9" spans="1:7" ht="32.25" customHeight="1">
      <c r="A9" s="157" t="s">
        <v>180</v>
      </c>
      <c r="B9" s="157"/>
      <c r="C9" s="157"/>
      <c r="D9" s="157"/>
      <c r="E9" s="157"/>
      <c r="F9" s="157"/>
      <c r="G9" s="157"/>
    </row>
    <row r="10" spans="2:6" ht="13.5">
      <c r="B10" s="162" t="s">
        <v>139</v>
      </c>
      <c r="C10" s="162"/>
      <c r="D10" s="162"/>
      <c r="E10" s="14" t="s">
        <v>140</v>
      </c>
      <c r="F10" s="20"/>
    </row>
    <row r="11" spans="2:6" ht="13.5">
      <c r="B11" s="164" t="s">
        <v>141</v>
      </c>
      <c r="C11" s="164"/>
      <c r="D11" s="164"/>
      <c r="E11" s="34">
        <f>'入力シート'!E24</f>
        <v>41247</v>
      </c>
      <c r="F11" s="21"/>
    </row>
    <row r="12" spans="2:6" ht="13.5">
      <c r="B12" s="164" t="s">
        <v>142</v>
      </c>
      <c r="C12" s="164"/>
      <c r="D12" s="164"/>
      <c r="E12" s="34">
        <f>'入力シート'!E25</f>
        <v>41253</v>
      </c>
      <c r="F12" s="21"/>
    </row>
    <row r="13" spans="2:6" ht="13.5">
      <c r="B13" s="164" t="s">
        <v>143</v>
      </c>
      <c r="C13" s="164"/>
      <c r="D13" s="164"/>
      <c r="E13" s="35">
        <f>'入力シート'!E26</f>
        <v>41256</v>
      </c>
      <c r="F13" s="22"/>
    </row>
    <row r="14" spans="2:6" ht="13.5">
      <c r="B14" s="164"/>
      <c r="C14" s="164"/>
      <c r="D14" s="164"/>
      <c r="E14" s="36">
        <f>'入力シート'!E27</f>
        <v>41260</v>
      </c>
      <c r="F14" s="23"/>
    </row>
    <row r="15" spans="2:6" ht="13.5">
      <c r="B15" s="164" t="s">
        <v>144</v>
      </c>
      <c r="C15" s="164"/>
      <c r="D15" s="164"/>
      <c r="E15" s="37">
        <f>'入力シート'!E28</f>
        <v>41292</v>
      </c>
      <c r="F15" s="24"/>
    </row>
    <row r="16" ht="7.5" customHeight="1"/>
    <row r="17" spans="1:7" ht="108" customHeight="1">
      <c r="A17" s="158" t="s">
        <v>176</v>
      </c>
      <c r="B17" s="158"/>
      <c r="C17" s="158"/>
      <c r="D17" s="158"/>
      <c r="E17" s="158"/>
      <c r="F17" s="158"/>
      <c r="G17" s="158"/>
    </row>
    <row r="18" spans="1:7" s="16" customFormat="1" ht="7.5" customHeight="1">
      <c r="A18" s="15"/>
      <c r="B18" s="15"/>
      <c r="C18" s="15"/>
      <c r="D18" s="15"/>
      <c r="E18" s="15"/>
      <c r="F18" s="15"/>
      <c r="G18" s="15"/>
    </row>
    <row r="19" spans="1:7" ht="30" customHeight="1">
      <c r="A19" s="154" t="s">
        <v>181</v>
      </c>
      <c r="B19" s="154"/>
      <c r="C19" s="154"/>
      <c r="D19" s="154"/>
      <c r="E19" s="154"/>
      <c r="F19" s="154"/>
      <c r="G19" s="154"/>
    </row>
    <row r="20" spans="2:7" s="18" customFormat="1" ht="16.5" customHeight="1">
      <c r="B20" s="159" t="s">
        <v>153</v>
      </c>
      <c r="C20" s="159"/>
      <c r="D20" s="159" t="s">
        <v>152</v>
      </c>
      <c r="E20" s="159"/>
      <c r="F20" s="159"/>
      <c r="G20" s="17"/>
    </row>
    <row r="21" spans="1:7" ht="30" customHeight="1">
      <c r="A21" s="13"/>
      <c r="B21" s="160" t="s">
        <v>182</v>
      </c>
      <c r="C21" s="160"/>
      <c r="D21" s="161" t="str">
        <f>IF('入力シート'!C31="適用",'入力シート'!E31,"今回工事ではこの項目を適用しません。")</f>
        <v>今回工事ではこの項目を適用しません。</v>
      </c>
      <c r="E21" s="161"/>
      <c r="F21" s="161"/>
      <c r="G21" s="17"/>
    </row>
    <row r="22" spans="1:7" ht="30" customHeight="1">
      <c r="A22" s="13"/>
      <c r="B22" s="160" t="s">
        <v>183</v>
      </c>
      <c r="C22" s="160"/>
      <c r="D22" s="161" t="str">
        <f>IF('入力シート'!C32="適用",'入力シート'!E32,"今回工事ではこの項目を適用しません。")</f>
        <v>今回工事ではこの項目を適用しません。</v>
      </c>
      <c r="E22" s="161"/>
      <c r="F22" s="161"/>
      <c r="G22" s="17"/>
    </row>
    <row r="23" spans="1:7" ht="30" customHeight="1">
      <c r="A23" s="13"/>
      <c r="B23" s="160" t="s">
        <v>184</v>
      </c>
      <c r="C23" s="160"/>
      <c r="D23" s="161" t="str">
        <f>IF('入力シート'!C33="適用",'入力シート'!E33,"今回工事ではこの項目を適用しません。")</f>
        <v>開削工事に伴う施工管理に関すること（安全管理に留意すべき事項を除く）</v>
      </c>
      <c r="E23" s="161"/>
      <c r="F23" s="161"/>
      <c r="G23" s="17"/>
    </row>
    <row r="24" spans="1:7" ht="30" customHeight="1">
      <c r="A24" s="13"/>
      <c r="B24" s="160" t="s">
        <v>185</v>
      </c>
      <c r="C24" s="160"/>
      <c r="D24" s="161" t="str">
        <f>IF('入力シート'!C34="適用",'入力シート'!E34,"今回工事ではこの項目を適用しません。")</f>
        <v>地元対応について（施工管理及び安全管理に関する事項を除く）</v>
      </c>
      <c r="E24" s="161"/>
      <c r="F24" s="161"/>
      <c r="G24" s="17"/>
    </row>
    <row r="25" spans="1:7" ht="30" customHeight="1">
      <c r="A25" s="13"/>
      <c r="B25" s="160" t="s">
        <v>186</v>
      </c>
      <c r="C25" s="160"/>
      <c r="D25" s="161" t="str">
        <f>IF('入力シート'!C35="適用",'入力シート'!E35,"今回工事ではこの項目を適用しません。")</f>
        <v>国道357号、市道部における通行車両・歩行者（自転車含む）に対する安全確保</v>
      </c>
      <c r="E25" s="161"/>
      <c r="F25" s="161"/>
      <c r="G25" s="17"/>
    </row>
    <row r="26" spans="1:7" ht="30" customHeight="1">
      <c r="A26" s="13"/>
      <c r="B26" s="160" t="s">
        <v>187</v>
      </c>
      <c r="C26" s="160"/>
      <c r="D26" s="161" t="str">
        <f>IF('入力シート'!C36="適用",'入力シート'!E36,"今回工事ではこの項目を適用しません。")</f>
        <v>今回工事ではこの項目を適用しません。</v>
      </c>
      <c r="E26" s="161"/>
      <c r="F26" s="161"/>
      <c r="G26" s="17"/>
    </row>
    <row r="27" spans="1:7" ht="30" customHeight="1">
      <c r="A27" s="13"/>
      <c r="B27" s="160" t="s">
        <v>188</v>
      </c>
      <c r="C27" s="160"/>
      <c r="D27" s="161" t="str">
        <f>IF('入力シート'!C37="適用",'入力シート'!E37,"今回工事ではこの項目を適用しません。")</f>
        <v>今回工事ではこの項目を適用しません。</v>
      </c>
      <c r="E27" s="161"/>
      <c r="F27" s="161"/>
      <c r="G27" s="17"/>
    </row>
    <row r="28" spans="1:7" ht="30.75" customHeight="1">
      <c r="A28" s="13"/>
      <c r="B28" s="160" t="s">
        <v>189</v>
      </c>
      <c r="C28" s="160"/>
      <c r="D28" s="161" t="str">
        <f>IF('入力シート'!C38="適用",'入力シート'!E38,"今回工事ではこの項目を適用しません。")</f>
        <v>上水道</v>
      </c>
      <c r="E28" s="161"/>
      <c r="F28" s="161"/>
      <c r="G28" s="17"/>
    </row>
    <row r="29" spans="1:7" ht="30" customHeight="1">
      <c r="A29" s="13"/>
      <c r="B29" s="160" t="s">
        <v>190</v>
      </c>
      <c r="C29" s="160"/>
      <c r="D29" s="161" t="str">
        <f>IF('入力シート'!C39="適用",'入力シート'!E39,"今回工事ではこの項目を適用しません。")</f>
        <v>土木</v>
      </c>
      <c r="E29" s="161"/>
      <c r="F29" s="161"/>
      <c r="G29" s="17"/>
    </row>
    <row r="30" spans="1:7" ht="30" customHeight="1">
      <c r="A30" s="13"/>
      <c r="B30" s="160" t="s">
        <v>154</v>
      </c>
      <c r="C30" s="160"/>
      <c r="D30" s="161" t="str">
        <f>IF('入力シート'!C40="適用",'入力シート'!E40,"今回工事ではこの項目を適用しません。")</f>
        <v>今回工事ではこの項目を適用しません。</v>
      </c>
      <c r="E30" s="161"/>
      <c r="F30" s="161"/>
      <c r="G30" s="17"/>
    </row>
    <row r="31" spans="1:7" ht="30.75" customHeight="1">
      <c r="A31" s="13"/>
      <c r="B31" s="160" t="s">
        <v>191</v>
      </c>
      <c r="C31" s="160"/>
      <c r="D31" s="161" t="str">
        <f>IF('入力シート'!C42="適用",'入力シート'!E42,"今回工事ではこの項目を適用しません。")</f>
        <v>土木</v>
      </c>
      <c r="E31" s="161"/>
      <c r="F31" s="161"/>
      <c r="G31" s="17"/>
    </row>
    <row r="32" spans="1:7" ht="30" customHeight="1">
      <c r="A32" s="13"/>
      <c r="B32" s="160" t="s">
        <v>151</v>
      </c>
      <c r="C32" s="160"/>
      <c r="D32" s="161" t="str">
        <f>IF('入力シート'!C44="適用",'入力シート'!E44,"今回工事ではこの項目を適用しません。")</f>
        <v>今回工事ではこの項目を適用しません。</v>
      </c>
      <c r="E32" s="161"/>
      <c r="F32" s="161"/>
      <c r="G32" s="17"/>
    </row>
    <row r="33" spans="1:7" ht="30" customHeight="1">
      <c r="A33" s="13"/>
      <c r="B33" s="165" t="s">
        <v>207</v>
      </c>
      <c r="C33" s="165"/>
      <c r="D33" s="165"/>
      <c r="E33" s="165"/>
      <c r="F33" s="165"/>
      <c r="G33" s="17"/>
    </row>
    <row r="34" spans="1:7" ht="7.5" customHeight="1">
      <c r="A34" s="12"/>
      <c r="B34" s="12"/>
      <c r="C34" s="12"/>
      <c r="D34" s="12"/>
      <c r="E34" s="12"/>
      <c r="F34" s="12"/>
      <c r="G34" s="12"/>
    </row>
    <row r="35" spans="1:7" ht="284.25" customHeight="1">
      <c r="A35" s="154" t="s">
        <v>192</v>
      </c>
      <c r="B35" s="154"/>
      <c r="C35" s="154"/>
      <c r="D35" s="154"/>
      <c r="E35" s="154"/>
      <c r="F35" s="154"/>
      <c r="G35" s="154"/>
    </row>
    <row r="36" spans="1:7" ht="7.5" customHeight="1">
      <c r="A36" s="13"/>
      <c r="B36" s="13"/>
      <c r="C36" s="13"/>
      <c r="D36" s="13"/>
      <c r="E36" s="13"/>
      <c r="F36" s="13"/>
      <c r="G36" s="13"/>
    </row>
    <row r="37" spans="1:7" ht="28.5" customHeight="1">
      <c r="A37" s="154" t="s">
        <v>193</v>
      </c>
      <c r="B37" s="154"/>
      <c r="C37" s="154"/>
      <c r="D37" s="154"/>
      <c r="E37" s="154"/>
      <c r="F37" s="154"/>
      <c r="G37" s="154"/>
    </row>
    <row r="38" spans="1:7" ht="7.5" customHeight="1">
      <c r="A38" s="13"/>
      <c r="B38" s="13"/>
      <c r="C38" s="13"/>
      <c r="D38" s="13"/>
      <c r="E38" s="13"/>
      <c r="F38" s="13"/>
      <c r="G38" s="13"/>
    </row>
    <row r="39" spans="1:7" ht="139.5" customHeight="1">
      <c r="A39" s="154" t="s">
        <v>194</v>
      </c>
      <c r="B39" s="154"/>
      <c r="C39" s="154"/>
      <c r="D39" s="154"/>
      <c r="E39" s="154"/>
      <c r="F39" s="154"/>
      <c r="G39" s="154"/>
    </row>
    <row r="40" spans="1:7" ht="7.5" customHeight="1">
      <c r="A40" s="13"/>
      <c r="B40" s="13"/>
      <c r="C40" s="13"/>
      <c r="D40" s="13"/>
      <c r="E40" s="13"/>
      <c r="F40" s="13"/>
      <c r="G40" s="13"/>
    </row>
    <row r="41" spans="1:7" ht="358.5" customHeight="1">
      <c r="A41" s="154" t="s">
        <v>200</v>
      </c>
      <c r="B41" s="154"/>
      <c r="C41" s="154"/>
      <c r="D41" s="154"/>
      <c r="E41" s="154"/>
      <c r="F41" s="154"/>
      <c r="G41" s="154"/>
    </row>
    <row r="42" spans="1:7" ht="6.75" customHeight="1">
      <c r="A42" s="13"/>
      <c r="B42" s="13"/>
      <c r="C42" s="13"/>
      <c r="D42" s="13"/>
      <c r="E42" s="13"/>
      <c r="F42" s="13"/>
      <c r="G42" s="13"/>
    </row>
    <row r="43" spans="1:7" ht="184.5" customHeight="1">
      <c r="A43" s="154" t="s">
        <v>206</v>
      </c>
      <c r="B43" s="154"/>
      <c r="C43" s="154"/>
      <c r="D43" s="154"/>
      <c r="E43" s="154"/>
      <c r="F43" s="154"/>
      <c r="G43" s="154"/>
    </row>
    <row r="44" spans="1:7" ht="9" customHeight="1">
      <c r="A44" s="19"/>
      <c r="B44" s="19"/>
      <c r="C44" s="19"/>
      <c r="D44" s="19"/>
      <c r="E44" s="19"/>
      <c r="F44" s="19"/>
      <c r="G44" s="19"/>
    </row>
    <row r="45" spans="1:7" ht="34.5" customHeight="1">
      <c r="A45" s="154" t="s">
        <v>195</v>
      </c>
      <c r="B45" s="154"/>
      <c r="C45" s="154"/>
      <c r="D45" s="154"/>
      <c r="E45" s="154"/>
      <c r="F45" s="154"/>
      <c r="G45" s="154"/>
    </row>
    <row r="46" spans="1:7" ht="7.5" customHeight="1">
      <c r="A46" s="13"/>
      <c r="B46" s="13"/>
      <c r="C46" s="13"/>
      <c r="D46" s="13"/>
      <c r="E46" s="13"/>
      <c r="F46" s="13"/>
      <c r="G46" s="13"/>
    </row>
    <row r="47" spans="1:7" ht="43.5" customHeight="1">
      <c r="A47" s="154" t="s">
        <v>196</v>
      </c>
      <c r="B47" s="154"/>
      <c r="C47" s="154"/>
      <c r="D47" s="154"/>
      <c r="E47" s="154"/>
      <c r="F47" s="154"/>
      <c r="G47" s="154"/>
    </row>
    <row r="48" spans="1:7" ht="7.5" customHeight="1">
      <c r="A48" s="13"/>
      <c r="B48" s="13"/>
      <c r="C48" s="13"/>
      <c r="D48" s="13"/>
      <c r="E48" s="13"/>
      <c r="F48" s="13"/>
      <c r="G48" s="13"/>
    </row>
    <row r="49" spans="1:7" ht="171" customHeight="1">
      <c r="A49" s="154" t="s">
        <v>170</v>
      </c>
      <c r="B49" s="154"/>
      <c r="C49" s="154"/>
      <c r="D49" s="154"/>
      <c r="E49" s="154"/>
      <c r="F49" s="154"/>
      <c r="G49" s="154"/>
    </row>
    <row r="50" spans="1:7" ht="7.5" customHeight="1">
      <c r="A50" s="13"/>
      <c r="B50" s="13"/>
      <c r="C50" s="13"/>
      <c r="D50" s="13"/>
      <c r="E50" s="13"/>
      <c r="F50" s="13"/>
      <c r="G50" s="13"/>
    </row>
    <row r="51" spans="1:7" ht="132" customHeight="1">
      <c r="A51" s="155" t="s">
        <v>197</v>
      </c>
      <c r="B51" s="155"/>
      <c r="C51" s="155"/>
      <c r="D51" s="155"/>
      <c r="E51" s="155"/>
      <c r="F51" s="155"/>
      <c r="G51" s="155"/>
    </row>
    <row r="52" spans="1:7" ht="7.5" customHeight="1">
      <c r="A52" s="13"/>
      <c r="B52" s="13"/>
      <c r="C52" s="13"/>
      <c r="D52" s="13"/>
      <c r="E52" s="13"/>
      <c r="F52" s="13"/>
      <c r="G52" s="13"/>
    </row>
    <row r="53" spans="1:7" ht="152.25" customHeight="1">
      <c r="A53" s="154" t="s">
        <v>205</v>
      </c>
      <c r="B53" s="154"/>
      <c r="C53" s="154"/>
      <c r="D53" s="154"/>
      <c r="E53" s="154"/>
      <c r="F53" s="154"/>
      <c r="G53" s="154"/>
    </row>
  </sheetData>
  <sheetProtection password="E7B6" sheet="1" formatCells="0" formatRows="0" insertRows="0"/>
  <mergeCells count="50">
    <mergeCell ref="B33:F33"/>
    <mergeCell ref="D25:F25"/>
    <mergeCell ref="D31:F31"/>
    <mergeCell ref="D27:F27"/>
    <mergeCell ref="D32:F32"/>
    <mergeCell ref="D28:F28"/>
    <mergeCell ref="D29:F29"/>
    <mergeCell ref="B32:C32"/>
    <mergeCell ref="D30:F30"/>
    <mergeCell ref="B31:C31"/>
    <mergeCell ref="B28:C28"/>
    <mergeCell ref="B29:C29"/>
    <mergeCell ref="D24:F24"/>
    <mergeCell ref="B24:C24"/>
    <mergeCell ref="D26:F26"/>
    <mergeCell ref="B27:C27"/>
    <mergeCell ref="A3:G3"/>
    <mergeCell ref="A5:G5"/>
    <mergeCell ref="A4:B4"/>
    <mergeCell ref="D20:F20"/>
    <mergeCell ref="B11:D11"/>
    <mergeCell ref="B12:D12"/>
    <mergeCell ref="B13:D14"/>
    <mergeCell ref="B15:D15"/>
    <mergeCell ref="D21:F21"/>
    <mergeCell ref="D22:F22"/>
    <mergeCell ref="D23:F23"/>
    <mergeCell ref="B10:D10"/>
    <mergeCell ref="B21:C21"/>
    <mergeCell ref="B22:C22"/>
    <mergeCell ref="B23:C23"/>
    <mergeCell ref="A35:G35"/>
    <mergeCell ref="C4:G4"/>
    <mergeCell ref="A7:G7"/>
    <mergeCell ref="A9:G9"/>
    <mergeCell ref="A17:G17"/>
    <mergeCell ref="A19:G19"/>
    <mergeCell ref="B20:C20"/>
    <mergeCell ref="B30:C30"/>
    <mergeCell ref="B25:C25"/>
    <mergeCell ref="B26:C26"/>
    <mergeCell ref="A37:G37"/>
    <mergeCell ref="A39:G39"/>
    <mergeCell ref="A43:G43"/>
    <mergeCell ref="A53:G53"/>
    <mergeCell ref="A41:G41"/>
    <mergeCell ref="A47:G47"/>
    <mergeCell ref="A49:G49"/>
    <mergeCell ref="A45:G45"/>
    <mergeCell ref="A51:G51"/>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5"/>
  <sheetViews>
    <sheetView zoomScaleSheetLayoutView="85" zoomScalePageLayoutView="0" workbookViewId="0" topLeftCell="A1">
      <selection activeCell="A1" sqref="A1:H1"/>
    </sheetView>
  </sheetViews>
  <sheetFormatPr defaultColWidth="9.00390625" defaultRowHeight="13.5"/>
  <cols>
    <col min="1" max="1" width="7.00390625" style="25" customWidth="1"/>
    <col min="2" max="3" width="9.00390625" style="25" customWidth="1"/>
    <col min="4" max="4" width="5.00390625" style="25" bestFit="1" customWidth="1"/>
    <col min="5" max="5" width="27.375" style="25" customWidth="1"/>
    <col min="6" max="6" width="27.125" style="25" customWidth="1"/>
    <col min="7" max="7" width="24.875" style="25" customWidth="1"/>
    <col min="8" max="8" width="5.875" style="25" customWidth="1"/>
    <col min="9" max="16384" width="9.00390625" style="25" customWidth="1"/>
  </cols>
  <sheetData>
    <row r="1" spans="1:8" ht="13.5">
      <c r="A1" s="188" t="s">
        <v>203</v>
      </c>
      <c r="B1" s="188"/>
      <c r="C1" s="188"/>
      <c r="D1" s="188"/>
      <c r="E1" s="188"/>
      <c r="F1" s="188"/>
      <c r="G1" s="188"/>
      <c r="H1" s="188"/>
    </row>
    <row r="2" spans="1:8" ht="13.5">
      <c r="A2" s="189" t="s">
        <v>82</v>
      </c>
      <c r="B2" s="189"/>
      <c r="C2" s="189"/>
      <c r="D2" s="189"/>
      <c r="E2" s="189"/>
      <c r="F2" s="189"/>
      <c r="G2" s="189"/>
      <c r="H2" s="189"/>
    </row>
    <row r="3" spans="1:8" ht="25.5">
      <c r="A3" s="26" t="s">
        <v>83</v>
      </c>
      <c r="B3" s="26" t="s">
        <v>103</v>
      </c>
      <c r="C3" s="26" t="s">
        <v>104</v>
      </c>
      <c r="D3" s="26" t="s">
        <v>84</v>
      </c>
      <c r="E3" s="26" t="s">
        <v>85</v>
      </c>
      <c r="F3" s="26" t="s">
        <v>105</v>
      </c>
      <c r="G3" s="26" t="s">
        <v>86</v>
      </c>
      <c r="H3" s="26" t="s">
        <v>87</v>
      </c>
    </row>
    <row r="4" spans="1:8" ht="33.75">
      <c r="A4" s="27" t="s">
        <v>160</v>
      </c>
      <c r="B4" s="28"/>
      <c r="C4" s="29"/>
      <c r="D4" s="30" t="s">
        <v>88</v>
      </c>
      <c r="E4" s="31" t="s">
        <v>204</v>
      </c>
      <c r="F4" s="29"/>
      <c r="G4" s="28"/>
      <c r="H4" s="32"/>
    </row>
    <row r="5" spans="1:8" ht="40.5" customHeight="1">
      <c r="A5" s="173" t="s">
        <v>89</v>
      </c>
      <c r="B5" s="173" t="s">
        <v>90</v>
      </c>
      <c r="C5" s="185" t="str">
        <f>IF('入力シート'!C31="適用",'入力シート'!E31,"今回工事ではこの項目を適用しません。")</f>
        <v>今回工事ではこの項目を適用しません。</v>
      </c>
      <c r="D5" s="180" t="str">
        <f>IF('入力シート'!C31="適用","２号","不要")</f>
        <v>不要</v>
      </c>
      <c r="E5" s="182" t="str">
        <f>IF('入力シート'!C31="適用","本件工事の概略工程表及び工程管理に係る技術的所見を記入してください。指定の様式をそのまま使用するか、項目を必要に応じて追加して記入してもかまいませんが、A4片面2枚あるいはA3片面1枚までを限度とします。","今回工事ではこの項目を適用しません。")</f>
        <v>今回工事ではこの項目を適用しません。</v>
      </c>
      <c r="F5" s="181">
        <f>IF('入力シート'!C31="適用","不要","")</f>
      </c>
      <c r="G5" s="31">
        <f>IF('入力シート'!$C$31="適用","工程管理に対して、現場条件を踏まえて適切であり、重要な項目が網羅されている。","")</f>
      </c>
      <c r="H5" s="33">
        <f>IF('入力シート'!$C$31="適用",6,"")</f>
      </c>
    </row>
    <row r="6" spans="1:8" ht="40.5" customHeight="1">
      <c r="A6" s="173"/>
      <c r="B6" s="173"/>
      <c r="C6" s="186"/>
      <c r="D6" s="180"/>
      <c r="E6" s="183"/>
      <c r="F6" s="181"/>
      <c r="G6" s="31">
        <f>IF('入力シート'!$C$31="適用","工程管理に対して、重要な項目が概ね記載されている。","")</f>
      </c>
      <c r="H6" s="33">
        <f>IF('入力シート'!$C$31="適用",3,"")</f>
      </c>
    </row>
    <row r="7" spans="1:8" ht="40.5" customHeight="1">
      <c r="A7" s="173"/>
      <c r="B7" s="173"/>
      <c r="C7" s="186"/>
      <c r="D7" s="180"/>
      <c r="E7" s="183"/>
      <c r="F7" s="181"/>
      <c r="G7" s="31">
        <f>IF('入力シート'!$C$31="適用","工程管理に対して、重要な項目の記載が十分でなく、一般的な事項が記載されている。","")</f>
      </c>
      <c r="H7" s="33">
        <f>IF('入力シート'!$C$31="適用",0,"")</f>
      </c>
    </row>
    <row r="8" spans="1:8" ht="27" customHeight="1">
      <c r="A8" s="173"/>
      <c r="B8" s="173"/>
      <c r="C8" s="187"/>
      <c r="D8" s="180"/>
      <c r="E8" s="184"/>
      <c r="F8" s="181"/>
      <c r="G8" s="31">
        <f>IF('入力シート'!$C$31="適用","不適切である。","")</f>
      </c>
      <c r="H8" s="33">
        <f>IF('入力シート'!$C$31="適用","欠格","")</f>
      </c>
    </row>
    <row r="9" spans="1:8" ht="40.5" customHeight="1">
      <c r="A9" s="173"/>
      <c r="B9" s="173" t="s">
        <v>91</v>
      </c>
      <c r="C9" s="185" t="str">
        <f>IF('入力シート'!C32="適用",'入力シート'!E32,"今回工事ではこの項目を適用しません。")</f>
        <v>今回工事ではこの項目を適用しません。</v>
      </c>
      <c r="D9" s="180" t="str">
        <f>IF('入力シート'!C32="適用","３号","不要")</f>
        <v>不要</v>
      </c>
      <c r="E9" s="182" t="str">
        <f>IF('入力シート'!C32="適用","指定された品質管理上配慮すべき事項について、現場の状況を踏まえて、その対策及び技術的所見を記入してください。
指定の様式(A4片面)1枚とします。","今回工事ではこの項目を適用しません。")</f>
        <v>今回工事ではこの項目を適用しません。</v>
      </c>
      <c r="F9" s="181">
        <f>IF('入力シート'!C32="適用","不要","")</f>
      </c>
      <c r="G9" s="31">
        <f>IF('入力シート'!$C$32="適用","配慮すべき事項に対して、現場条件を踏まえて適切であり、重要な項目が網羅されている。","")</f>
      </c>
      <c r="H9" s="33">
        <f>IF('入力シート'!$C$32="適用",6,"")</f>
      </c>
    </row>
    <row r="10" spans="1:8" ht="40.5" customHeight="1">
      <c r="A10" s="173"/>
      <c r="B10" s="173"/>
      <c r="C10" s="186"/>
      <c r="D10" s="180"/>
      <c r="E10" s="183"/>
      <c r="F10" s="181"/>
      <c r="G10" s="31">
        <f>IF('入力シート'!$C$32="適用","配慮すべき事項に対して、重要な項目が概ね記載されている。","")</f>
      </c>
      <c r="H10" s="33">
        <f>IF('入力シート'!$C$32="適用",3,"")</f>
      </c>
    </row>
    <row r="11" spans="1:8" ht="40.5" customHeight="1">
      <c r="A11" s="173"/>
      <c r="B11" s="173"/>
      <c r="C11" s="186"/>
      <c r="D11" s="180"/>
      <c r="E11" s="183"/>
      <c r="F11" s="181"/>
      <c r="G11" s="31">
        <f>IF('入力シート'!$C$32="適用","配慮すべき事項に対して、重要な項目の記載が十分でなく、一般的な事項が記載されている。","")</f>
      </c>
      <c r="H11" s="33">
        <f>IF('入力シート'!$C$32="適用",0,"")</f>
      </c>
    </row>
    <row r="12" spans="1:8" ht="27" customHeight="1">
      <c r="A12" s="173"/>
      <c r="B12" s="173"/>
      <c r="C12" s="187"/>
      <c r="D12" s="180"/>
      <c r="E12" s="184"/>
      <c r="F12" s="181"/>
      <c r="G12" s="31">
        <f>IF('入力シート'!$C$32="適用","不適切である。","")</f>
      </c>
      <c r="H12" s="33">
        <f>IF('入力シート'!$C$32="適用","欠格","")</f>
      </c>
    </row>
    <row r="13" spans="1:8" ht="40.5" customHeight="1">
      <c r="A13" s="173"/>
      <c r="B13" s="173" t="s">
        <v>92</v>
      </c>
      <c r="C13" s="179" t="str">
        <f>IF('入力シート'!C33="適用",'入力シート'!E33,"今回工事ではこの項目を適用しません。")</f>
        <v>開削工事に伴う施工管理に関すること（安全管理に留意すべき事項を除く）</v>
      </c>
      <c r="D13" s="180" t="str">
        <f>IF('入力シート'!C33="適用","４号","不要")</f>
        <v>４号</v>
      </c>
      <c r="E13" s="182" t="str">
        <f>IF('入力シート'!C33="適用","指定された施工上の課題について、その対策及び技術的所見を記入してください。
指定の様式(A4片面)1枚とします。","今回工事ではこの項目を適用しません。")</f>
        <v>指定された施工上の課題について、その対策及び技術的所見を記入してください。
指定の様式(A4片面)1枚とします。</v>
      </c>
      <c r="F13" s="181" t="str">
        <f>IF('入力シート'!C33="適用","不要","")</f>
        <v>不要</v>
      </c>
      <c r="G13" s="31" t="str">
        <f>IF('入力シート'!$C$33="適用","課題に対して、現場条件を踏まえて適切であり、重要な項目が網羅されている。","")</f>
        <v>課題に対して、現場条件を踏まえて適切であり、重要な項目が網羅されている。</v>
      </c>
      <c r="H13" s="33">
        <f>IF('入力シート'!$C$33="適用",6,"")</f>
        <v>6</v>
      </c>
    </row>
    <row r="14" spans="1:8" ht="40.5" customHeight="1">
      <c r="A14" s="173"/>
      <c r="B14" s="173"/>
      <c r="C14" s="179"/>
      <c r="D14" s="180"/>
      <c r="E14" s="183"/>
      <c r="F14" s="181"/>
      <c r="G14" s="31" t="str">
        <f>IF('入力シート'!$C$33="適用","課題に対して、重要な項目が概ね記載されている。","")</f>
        <v>課題に対して、重要な項目が概ね記載されている。</v>
      </c>
      <c r="H14" s="33">
        <f>IF('入力シート'!$C$33="適用",3,"")</f>
        <v>3</v>
      </c>
    </row>
    <row r="15" spans="1:8" ht="40.5" customHeight="1">
      <c r="A15" s="173"/>
      <c r="B15" s="173"/>
      <c r="C15" s="179"/>
      <c r="D15" s="180"/>
      <c r="E15" s="183"/>
      <c r="F15" s="181"/>
      <c r="G15" s="31" t="str">
        <f>IF('入力シート'!$C$33="適用","課題に対して、重要な項目の記載が十分でなく、一般的な事項が記載されている。","")</f>
        <v>課題に対して、重要な項目の記載が十分でなく、一般的な事項が記載されている。</v>
      </c>
      <c r="H15" s="33">
        <f>IF('入力シート'!$C$33="適用",0,"")</f>
        <v>0</v>
      </c>
    </row>
    <row r="16" spans="1:8" ht="27" customHeight="1">
      <c r="A16" s="173"/>
      <c r="B16" s="173"/>
      <c r="C16" s="179"/>
      <c r="D16" s="180"/>
      <c r="E16" s="184"/>
      <c r="F16" s="181"/>
      <c r="G16" s="31" t="str">
        <f>IF('入力シート'!$C$33="適用","不適切である。","")</f>
        <v>不適切である。</v>
      </c>
      <c r="H16" s="33" t="str">
        <f>IF('入力シート'!$C$33="適用","欠格","")</f>
        <v>欠格</v>
      </c>
    </row>
    <row r="17" spans="1:8" ht="40.5" customHeight="1">
      <c r="A17" s="173"/>
      <c r="B17" s="173" t="s">
        <v>93</v>
      </c>
      <c r="C17" s="179" t="str">
        <f>IF('入力シート'!C34="適用",'入力シート'!E34,"今回工事ではこの項目を適用しません。")</f>
        <v>地元対応について（施工管理及び安全管理に関する事項を除く）</v>
      </c>
      <c r="D17" s="180" t="str">
        <f>IF('入力シート'!C34="適用","５号","不要")</f>
        <v>５号</v>
      </c>
      <c r="E17" s="182" t="str">
        <f>IF('入力シート'!C34="適用","指定された施工上配慮すべき事項について、その対策及び技術的所見を記入してください。
指定の様式(A4片面)1枚とします。","今回工事ではこの項目を適用しません。")</f>
        <v>指定された施工上配慮すべき事項について、その対策及び技術的所見を記入してください。
指定の様式(A4片面)1枚とします。</v>
      </c>
      <c r="F17" s="181" t="str">
        <f>IF('入力シート'!C34="適用","不要","")</f>
        <v>不要</v>
      </c>
      <c r="G17" s="31" t="str">
        <f>IF('入力シート'!$C$34="適用","配慮すべき事項に対して、現場条件を踏まえて適切であり、重要な項目が網羅されている。","")</f>
        <v>配慮すべき事項に対して、現場条件を踏まえて適切であり、重要な項目が網羅されている。</v>
      </c>
      <c r="H17" s="33">
        <f>IF('入力シート'!$C$34="適用",6,"")</f>
        <v>6</v>
      </c>
    </row>
    <row r="18" spans="1:8" ht="40.5" customHeight="1">
      <c r="A18" s="173"/>
      <c r="B18" s="173"/>
      <c r="C18" s="179"/>
      <c r="D18" s="180"/>
      <c r="E18" s="183"/>
      <c r="F18" s="181"/>
      <c r="G18" s="31" t="str">
        <f>IF('入力シート'!$C$34="適用","配慮すべき事項に対して、重要な項目が概ね記載されている。","")</f>
        <v>配慮すべき事項に対して、重要な項目が概ね記載されている。</v>
      </c>
      <c r="H18" s="33">
        <f>IF('入力シート'!$C$34="適用",3,"")</f>
        <v>3</v>
      </c>
    </row>
    <row r="19" spans="1:8" ht="40.5" customHeight="1">
      <c r="A19" s="173"/>
      <c r="B19" s="173"/>
      <c r="C19" s="179"/>
      <c r="D19" s="180"/>
      <c r="E19" s="183"/>
      <c r="F19" s="181"/>
      <c r="G19" s="31" t="str">
        <f>IF('入力シート'!$C$34="適用","配慮すべき事項に対して、重要な項目の記載が十分でなく、一般的な事項が記載されている。","")</f>
        <v>配慮すべき事項に対して、重要な項目の記載が十分でなく、一般的な事項が記載されている。</v>
      </c>
      <c r="H19" s="33">
        <f>IF('入力シート'!$C$34="適用",0,"")</f>
        <v>0</v>
      </c>
    </row>
    <row r="20" spans="1:8" ht="31.5" customHeight="1">
      <c r="A20" s="173"/>
      <c r="B20" s="173"/>
      <c r="C20" s="179"/>
      <c r="D20" s="180"/>
      <c r="E20" s="184"/>
      <c r="F20" s="181"/>
      <c r="G20" s="31" t="str">
        <f>IF('入力シート'!$C$34="適用","不適切である。","")</f>
        <v>不適切である。</v>
      </c>
      <c r="H20" s="33" t="str">
        <f>IF('入力シート'!$C$34="適用","欠格","")</f>
        <v>欠格</v>
      </c>
    </row>
    <row r="21" spans="1:8" ht="40.5" customHeight="1">
      <c r="A21" s="173"/>
      <c r="B21" s="173" t="s">
        <v>94</v>
      </c>
      <c r="C21" s="179" t="str">
        <f>IF('入力シート'!C35="適用",'入力シート'!E35,"今回工事ではこの項目を適用しません。")</f>
        <v>国道357号、市道部における通行車両・歩行者（自転車含む）に対する安全確保</v>
      </c>
      <c r="D21" s="180" t="str">
        <f>IF('入力シート'!C35="適用","６号","不要")</f>
        <v>６号</v>
      </c>
      <c r="E21" s="182" t="str">
        <f>IF('入力シート'!C35="適用","指定された安全管理に留意すべき事項について、その対策及び技術的所見を記入してください。
指定の様式(A4片面)1枚とします。","今回工事ではこの項目を適用しません。")</f>
        <v>指定された安全管理に留意すべき事項について、その対策及び技術的所見を記入してください。
指定の様式(A4片面)1枚とします。</v>
      </c>
      <c r="F21" s="181" t="str">
        <f>IF('入力シート'!C35="適用","不要","")</f>
        <v>不要</v>
      </c>
      <c r="G21" s="31" t="str">
        <f>IF('入力シート'!$C$35="適用","留意すべき事項に対して、現場条件を踏まえて適切であり、重要な項目が網羅されている。","")</f>
        <v>留意すべき事項に対して、現場条件を踏まえて適切であり、重要な項目が網羅されている。</v>
      </c>
      <c r="H21" s="33">
        <f>IF('入力シート'!$C$35="適用",6,"")</f>
        <v>6</v>
      </c>
    </row>
    <row r="22" spans="1:8" ht="40.5" customHeight="1">
      <c r="A22" s="173"/>
      <c r="B22" s="173"/>
      <c r="C22" s="179"/>
      <c r="D22" s="180"/>
      <c r="E22" s="183"/>
      <c r="F22" s="181"/>
      <c r="G22" s="31" t="str">
        <f>IF('入力シート'!$C$35="適用","留意すべき事項に対して、重要な項目が概ね記載されている。","")</f>
        <v>留意すべき事項に対して、重要な項目が概ね記載されている。</v>
      </c>
      <c r="H22" s="33">
        <f>IF('入力シート'!$C$35="適用",3,"")</f>
        <v>3</v>
      </c>
    </row>
    <row r="23" spans="1:8" ht="40.5" customHeight="1">
      <c r="A23" s="173"/>
      <c r="B23" s="173"/>
      <c r="C23" s="179"/>
      <c r="D23" s="180"/>
      <c r="E23" s="183"/>
      <c r="F23" s="181"/>
      <c r="G23" s="31" t="str">
        <f>IF('入力シート'!$C$35="適用","留意すべき事項に対して、重要な項目の記載が十分でなく、一般的な事項が記載されている。","")</f>
        <v>留意すべき事項に対して、重要な項目の記載が十分でなく、一般的な事項が記載されている。</v>
      </c>
      <c r="H23" s="33">
        <f>IF('入力シート'!$C$35="適用",0,"")</f>
        <v>0</v>
      </c>
    </row>
    <row r="24" spans="1:8" ht="30.75" customHeight="1">
      <c r="A24" s="173"/>
      <c r="B24" s="173"/>
      <c r="C24" s="179"/>
      <c r="D24" s="180"/>
      <c r="E24" s="184"/>
      <c r="F24" s="181"/>
      <c r="G24" s="31" t="str">
        <f>IF('入力シート'!$C$35="適用","不適切である。","")</f>
        <v>不適切である。</v>
      </c>
      <c r="H24" s="33" t="str">
        <f>IF('入力シート'!$C$35="適用","欠格","")</f>
        <v>欠格</v>
      </c>
    </row>
    <row r="25" spans="1:8" ht="40.5" customHeight="1">
      <c r="A25" s="173"/>
      <c r="B25" s="173" t="s">
        <v>95</v>
      </c>
      <c r="C25" s="179" t="str">
        <f>IF('入力シート'!C36="適用",'入力シート'!E36,"今回工事ではこの項目を適用しません。")</f>
        <v>今回工事ではこの項目を適用しません。</v>
      </c>
      <c r="D25" s="180" t="str">
        <f>IF('入力シート'!C36="適用","７号","不要")</f>
        <v>不要</v>
      </c>
      <c r="E25" s="182" t="str">
        <f>IF('入力シート'!C36="適用","指定された環境負荷軽減に配慮すべき事項について、その対策及び技術的所見を記入してください。
指定の様式(A4片面)1枚とします。","今回工事ではこの項目を適用しません。")</f>
        <v>今回工事ではこの項目を適用しません。</v>
      </c>
      <c r="F25" s="181">
        <f>IF('入力シート'!C36="適用","不要","")</f>
      </c>
      <c r="G25" s="31">
        <f>IF('入力シート'!$C$36="適用","配慮すべき事項に対して、現場条件を踏まえて適切であり、重要な項目が網羅されている。","")</f>
      </c>
      <c r="H25" s="33">
        <f>IF('入力シート'!$C$36="適用",6,"")</f>
      </c>
    </row>
    <row r="26" spans="1:8" ht="40.5" customHeight="1">
      <c r="A26" s="173"/>
      <c r="B26" s="173"/>
      <c r="C26" s="179"/>
      <c r="D26" s="180"/>
      <c r="E26" s="183"/>
      <c r="F26" s="181"/>
      <c r="G26" s="31">
        <f>IF('入力シート'!$C$36="適用","配慮すべき事項に対して、重要な項目が概ね記載されている。","")</f>
      </c>
      <c r="H26" s="33">
        <f>IF('入力シート'!$C$36="適用",3,"")</f>
      </c>
    </row>
    <row r="27" spans="1:8" ht="40.5" customHeight="1">
      <c r="A27" s="173"/>
      <c r="B27" s="173"/>
      <c r="C27" s="179"/>
      <c r="D27" s="180"/>
      <c r="E27" s="183"/>
      <c r="F27" s="181"/>
      <c r="G27" s="31">
        <f>IF('入力シート'!$C$36="適用","配慮すべき事項に対して、重要な項目の記載が十分でなく、一般的な事項が記載されている。","")</f>
      </c>
      <c r="H27" s="33">
        <f>IF('入力シート'!$C$36="適用",0,"")</f>
      </c>
    </row>
    <row r="28" spans="1:8" ht="29.25" customHeight="1">
      <c r="A28" s="173"/>
      <c r="B28" s="173"/>
      <c r="C28" s="179"/>
      <c r="D28" s="180"/>
      <c r="E28" s="184"/>
      <c r="F28" s="181"/>
      <c r="G28" s="31">
        <f>IF('入力シート'!$C$36="適用","不適切である。","")</f>
      </c>
      <c r="H28" s="33">
        <f>IF('入力シート'!$C$36="適用","欠格","")</f>
      </c>
    </row>
    <row r="29" spans="1:8" ht="24.75" customHeight="1">
      <c r="A29" s="174" t="s">
        <v>165</v>
      </c>
      <c r="B29" s="185" t="s">
        <v>96</v>
      </c>
      <c r="C29" s="174" t="str">
        <f>IF('入力シート'!C37="適用","過去15年間の同種工事の施工実績（※1）","今回工事ではこの項目を適用しません。")</f>
        <v>今回工事ではこの項目を適用しません。</v>
      </c>
      <c r="D29" s="174" t="str">
        <f>IF('入力シート'!C37="適用","１号","不要")</f>
        <v>不要</v>
      </c>
      <c r="E29" s="193" t="str">
        <f>IF('入力シート'!C37="適用","平成9年4月1日以降に完成した同種工事の元請としての施工実績を１件記入してください。なお、本市発注工事（※2）での実績がある場合は、それを優先して記入してください。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29" s="125">
        <f>IF('入力シート'!C37="適用","施工実績を証明する書類","")</f>
      </c>
      <c r="G29" s="196">
        <f>IF('入力シート'!$C$37="適用","平成9年4月1日以降に完成した本市発注の同種工事の元請としての施工実績がある。","")</f>
      </c>
      <c r="H29" s="166">
        <f>IF('入力シート'!$C$37="適用",4,"")</f>
      </c>
    </row>
    <row r="30" spans="1:8" ht="91.5" customHeight="1">
      <c r="A30" s="177"/>
      <c r="B30" s="186"/>
      <c r="C30" s="177"/>
      <c r="D30" s="177"/>
      <c r="E30" s="194"/>
      <c r="F30" s="198">
        <f>IF('入力シート'!C37="適用","(1)公共工事でコリンズ登録のある場合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30" s="197"/>
      <c r="H30" s="205"/>
    </row>
    <row r="31" spans="1:8" ht="82.5" customHeight="1">
      <c r="A31" s="177"/>
      <c r="B31" s="186"/>
      <c r="C31" s="177"/>
      <c r="D31" s="177"/>
      <c r="E31" s="194"/>
      <c r="F31" s="198"/>
      <c r="G31" s="124">
        <f>IF('入力シート'!$C$37="適用","平成9年4月1日以降に完成した本市発注以外の同種工事の元請としての施工実績がある。","")</f>
      </c>
      <c r="H31" s="33">
        <f>IF('入力シート'!$C$37="適用",2,"")</f>
      </c>
    </row>
    <row r="32" spans="1:8" ht="55.5" customHeight="1">
      <c r="A32" s="177"/>
      <c r="B32" s="187"/>
      <c r="C32" s="175"/>
      <c r="D32" s="175"/>
      <c r="E32" s="195"/>
      <c r="F32" s="199"/>
      <c r="G32" s="124">
        <f>IF('入力シート'!$C$37="適用","実績なし","")</f>
      </c>
      <c r="H32" s="33">
        <f>IF('入力シート'!$C$37="適用",0,"")</f>
      </c>
    </row>
    <row r="33" spans="1:8" ht="46.5" customHeight="1">
      <c r="A33" s="177"/>
      <c r="B33" s="173" t="s">
        <v>97</v>
      </c>
      <c r="C33" s="173" t="str">
        <f>IF('入力シート'!C38="適用","過去2年間の同一登録工種工事での工事成績評定点80点以上の回数（※3）","今回工事ではこの項目を適用しません。")</f>
        <v>過去2年間の同一登録工種工事での工事成績評定点80点以上の回数（※3）</v>
      </c>
      <c r="D33" s="174" t="str">
        <f>IF('入力シート'!C38="適用","１号","不要")</f>
        <v>１号</v>
      </c>
      <c r="E33" s="182" t="str">
        <f>IF('入力シート'!C38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33" s="200" t="str">
        <f>IF('入力シート'!C38="適用","工事完成検査結果通知書の写し","")</f>
        <v>工事完成検査結果通知書の写し</v>
      </c>
      <c r="G33" s="31" t="str">
        <f>IF('入力シート'!$C$38="適用","平成22年4月1日以降に完成した本件工事と同一登録工種で評定点80点以上の本市発注工事が２件以上ある。","")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33" s="33">
        <f>IF('入力シート'!$C$38="適用",4,"")</f>
        <v>4</v>
      </c>
    </row>
    <row r="34" spans="1:8" ht="48.75" customHeight="1">
      <c r="A34" s="177"/>
      <c r="B34" s="173"/>
      <c r="C34" s="173"/>
      <c r="D34" s="177"/>
      <c r="E34" s="183"/>
      <c r="F34" s="201"/>
      <c r="G34" s="31" t="str">
        <f>IF('入力シート'!$C$38="適用","平成22年4月1日以降に完成した本件工事と同一登録工種で評定点80点以上の本市発注工事が１件ある。","")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34" s="33">
        <f>IF('入力シート'!$C$38="適用",2,"")</f>
        <v>2</v>
      </c>
    </row>
    <row r="35" spans="1:8" ht="13.5">
      <c r="A35" s="177"/>
      <c r="B35" s="173"/>
      <c r="C35" s="173"/>
      <c r="D35" s="175"/>
      <c r="E35" s="184"/>
      <c r="F35" s="202"/>
      <c r="G35" s="31" t="str">
        <f>IF('入力シート'!$C$38="適用","該当なし","")</f>
        <v>該当なし</v>
      </c>
      <c r="H35" s="33">
        <f>IF('入力シート'!$C$38="適用",0,"")</f>
        <v>0</v>
      </c>
    </row>
    <row r="36" spans="1:8" ht="46.5" customHeight="1">
      <c r="A36" s="177"/>
      <c r="B36" s="173" t="s">
        <v>79</v>
      </c>
      <c r="C36" s="173" t="str">
        <f>IF('入力シート'!C39="適用","過去5年間の優良工事請負業者表彰の回数（※3）","今回工事ではこの項目を適用しません。")</f>
        <v>過去5年間の優良工事請負業者表彰の回数（※3）</v>
      </c>
      <c r="D36" s="174" t="str">
        <f>IF('入力シート'!C39="適用","１号","不要")</f>
        <v>１号</v>
      </c>
      <c r="E36" s="182" t="str">
        <f>IF('入力シート'!C39="適用","平成19年度以降に本件工事と同一部門で、本市における優良工事請負業者表彰を受けている場合に記入してください。","今回工事ではこの項目を適用しません。")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36" s="171" t="str">
        <f>IF('入力シート'!C39="適用","不要","")</f>
        <v>不要</v>
      </c>
      <c r="G36" s="31" t="str">
        <f>IF('入力シート'!$C$39="適用","平成19年度以降に本件工事と同一部門で、本市における優良工事請負業者表彰を２回以上受けている。","")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36" s="33">
        <f>IF('入力シート'!$C$39="適用",4,"")</f>
        <v>4</v>
      </c>
    </row>
    <row r="37" spans="1:8" ht="46.5" customHeight="1">
      <c r="A37" s="177"/>
      <c r="B37" s="173"/>
      <c r="C37" s="173"/>
      <c r="D37" s="177"/>
      <c r="E37" s="183"/>
      <c r="F37" s="178"/>
      <c r="G37" s="31" t="str">
        <f>IF('入力シート'!$C$39="適用","平成19年度以降に本件工事と同一部門で、本市における優良工事請負業者表彰を１回受けている。","")</f>
        <v>平成19年度以降に本件工事と同一部門で、本市における優良工事請負業者表彰を１回受けている。</v>
      </c>
      <c r="H37" s="33">
        <f>IF('入力シート'!$C$39="適用",2,"")</f>
        <v>2</v>
      </c>
    </row>
    <row r="38" spans="1:8" ht="13.5">
      <c r="A38" s="177"/>
      <c r="B38" s="173"/>
      <c r="C38" s="173"/>
      <c r="D38" s="175"/>
      <c r="E38" s="184"/>
      <c r="F38" s="178"/>
      <c r="G38" s="31" t="str">
        <f>IF('入力シート'!$C$39="適用","該当なし","")</f>
        <v>該当なし</v>
      </c>
      <c r="H38" s="33">
        <f>IF('入力シート'!$C$39="適用",0,"")</f>
        <v>0</v>
      </c>
    </row>
    <row r="39" spans="1:8" ht="21" customHeight="1">
      <c r="A39" s="177"/>
      <c r="B39" s="185" t="s">
        <v>166</v>
      </c>
      <c r="C39" s="174" t="str">
        <f>IF('入力シート'!C40="適用","配置予定技術者（入札公告に定める技術者）が有する過去15年間の同種工事の施工経験（※1）","今回工事ではこの項目を適用しません。")</f>
        <v>今回工事ではこの項目を適用しません。</v>
      </c>
      <c r="D39" s="174" t="str">
        <f>IF('入力シート'!C40="適用","１号","不要")</f>
        <v>不要</v>
      </c>
      <c r="E39" s="193" t="str">
        <f>IF('入力シート'!C40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39" s="126">
        <f>IF('入力シート'!C40="適用","施工経験を証明する書類","")</f>
      </c>
      <c r="G39" s="206">
        <f>IF('入力シート'!$C$40="適用","平成9年4月1日以降に完成した本市発注の同種工事の元請としての施工経験(主任技術者、監理技術者、現場代理人のうち、いずれかの経験)がある。","")</f>
      </c>
      <c r="H39" s="166">
        <f>IF('入力シート'!$C$40="適用",4,"")</f>
      </c>
    </row>
    <row r="40" spans="1:8" ht="81.75" customHeight="1">
      <c r="A40" s="177"/>
      <c r="B40" s="186"/>
      <c r="C40" s="177"/>
      <c r="D40" s="177"/>
      <c r="E40" s="194"/>
      <c r="F40" s="198">
        <f>IF('入力シート'!C40="適用","(1)公共工事でコリンズ登録のある場合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40" s="199"/>
      <c r="H40" s="205"/>
    </row>
    <row r="41" spans="1:8" ht="153.75" customHeight="1">
      <c r="A41" s="177"/>
      <c r="B41" s="186"/>
      <c r="C41" s="177"/>
      <c r="D41" s="177"/>
      <c r="E41" s="194"/>
      <c r="F41" s="198"/>
      <c r="G41" s="124">
        <f>IF('入力シート'!$C$40="適用","平成9年4月1日以降に完成した本市発注以外の同種工事の元請としての施工経験(主任技術者、監理技術者、現場代理人のうち、いずれかの経験)がある。","")</f>
      </c>
      <c r="H41" s="33">
        <f>IF('入力シート'!$C$40="適用",2,"")</f>
      </c>
    </row>
    <row r="42" spans="1:8" ht="72.75" customHeight="1">
      <c r="A42" s="177"/>
      <c r="B42" s="186"/>
      <c r="C42" s="177"/>
      <c r="D42" s="177"/>
      <c r="E42" s="194"/>
      <c r="F42" s="198"/>
      <c r="G42" s="203">
        <f>IF('入力シート'!$C$40="適用","該当なし","")</f>
      </c>
      <c r="H42" s="166">
        <f>IF('入力シート'!$C$40="適用",0,"")</f>
      </c>
    </row>
    <row r="43" spans="1:8" ht="53.25" customHeight="1">
      <c r="A43" s="177"/>
      <c r="B43" s="187"/>
      <c r="C43" s="175"/>
      <c r="D43" s="175"/>
      <c r="E43" s="195"/>
      <c r="F43" s="199"/>
      <c r="G43" s="204"/>
      <c r="H43" s="167"/>
    </row>
    <row r="44" spans="1:8" ht="62.25" customHeight="1">
      <c r="A44" s="177"/>
      <c r="B44" s="173" t="s">
        <v>167</v>
      </c>
      <c r="C44" s="173" t="str">
        <f>IF('入力シート'!C41="適用","配置予定技術者（入札公告に定める技術者）が有する資格","今回工事ではこの項目を適用しません。")</f>
        <v>今回工事ではこの項目を適用しません。</v>
      </c>
      <c r="D44" s="174" t="str">
        <f>IF('入力シート'!C41="適用","１号","不要")</f>
        <v>不要</v>
      </c>
      <c r="E44" s="170" t="str">
        <f>IF('入力シート'!C41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44" s="202">
        <f>IF('入力シート'!C41="適用","監理技術者資格者証及び監理技術者講習終了証の写し","")</f>
      </c>
      <c r="G44" s="31">
        <f>IF('入力シート'!$C$41="適用","監理技術者の配置を必要としない工事において、監理技術者資格者証を有する技術者を配置する。","")</f>
      </c>
      <c r="H44" s="33">
        <f>IF('入力シート'!$C$41="適用",4,"")</f>
      </c>
    </row>
    <row r="45" spans="1:8" ht="60" customHeight="1">
      <c r="A45" s="177"/>
      <c r="B45" s="173"/>
      <c r="C45" s="173"/>
      <c r="D45" s="175"/>
      <c r="E45" s="170"/>
      <c r="F45" s="176"/>
      <c r="G45" s="31">
        <f>IF('入力シート'!$C$41="適用","監理技術者の配置を必要としない工事において、監理技術者資格者証を有する技術者を配置しない。","")</f>
      </c>
      <c r="H45" s="33">
        <f>IF('入力シート'!$C$41="適用",0,"")</f>
      </c>
    </row>
    <row r="46" spans="1:8" ht="54.75" customHeight="1">
      <c r="A46" s="177"/>
      <c r="B46" s="173" t="s">
        <v>168</v>
      </c>
      <c r="C46" s="173" t="str">
        <f>IF('入力シート'!C42="適用","過去5年間の配置予定現場代理人の横浜市優良工事技術者表彰の有無","今回工事ではこの項目を適用しません。")</f>
        <v>過去5年間の配置予定現場代理人の横浜市優良工事技術者表彰の有無</v>
      </c>
      <c r="D46" s="174" t="str">
        <f>IF('入力シート'!C42="適用","１号","不要")</f>
        <v>１号</v>
      </c>
      <c r="E46" s="170" t="str">
        <f>IF('入力シート'!C42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１名のみ記載してください。</v>
      </c>
      <c r="F46" s="171" t="str">
        <f>IF('入力シート'!C42="適用","不要","")</f>
        <v>不要</v>
      </c>
      <c r="G46" s="31" t="str">
        <f>IF('入力シート'!$C$42="適用","平成19年度以降に配置現場代理人が本件工事と同一部門で横浜市優良工事技術者表彰を受けている。","")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46" s="33">
        <f>IF('入力シート'!$C$42="適用",2,"")</f>
        <v>2</v>
      </c>
    </row>
    <row r="47" spans="1:8" ht="37.5" customHeight="1">
      <c r="A47" s="177"/>
      <c r="B47" s="173"/>
      <c r="C47" s="173"/>
      <c r="D47" s="177"/>
      <c r="E47" s="170"/>
      <c r="F47" s="178"/>
      <c r="G47" s="168" t="str">
        <f>IF('入力シート'!$C$42="適用","受けていない。","")</f>
        <v>受けていない。</v>
      </c>
      <c r="H47" s="166">
        <f>IF('入力シート'!$C$42="適用",0,"")</f>
        <v>0</v>
      </c>
    </row>
    <row r="48" spans="1:8" ht="30" customHeight="1">
      <c r="A48" s="177"/>
      <c r="B48" s="173"/>
      <c r="C48" s="173"/>
      <c r="D48" s="175"/>
      <c r="E48" s="170"/>
      <c r="F48" s="172"/>
      <c r="G48" s="167"/>
      <c r="H48" s="167"/>
    </row>
    <row r="49" spans="1:8" ht="40.5" customHeight="1">
      <c r="A49" s="177"/>
      <c r="B49" s="173" t="s">
        <v>98</v>
      </c>
      <c r="C49" s="173" t="str">
        <f>IF('入力シート'!C43="適用","品質管理マネジメントシステム(ISO9001)の取得の有無","今回工事ではこの項目を適用しません。")</f>
        <v>今回工事ではこの項目を適用しません。</v>
      </c>
      <c r="D49" s="174" t="str">
        <f>IF('入力シート'!C43="適用","１号","不要")</f>
        <v>不要</v>
      </c>
      <c r="E49" s="170" t="str">
        <f>IF('入力シート'!C43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49" s="176">
        <f>IF('入力シート'!C43="適用","登録証の写し及び登録範囲が証明できる付属書等の写し","")</f>
      </c>
      <c r="G49" s="31">
        <f>IF('入力シート'!$C$43="適用","ISO9001を横浜市内の事業所を含む範囲で登録している。","")</f>
      </c>
      <c r="H49" s="33">
        <f>IF('入力シート'!$C$43="適用",2,"")</f>
      </c>
    </row>
    <row r="50" spans="1:8" ht="41.25" customHeight="1">
      <c r="A50" s="175"/>
      <c r="B50" s="173"/>
      <c r="C50" s="173"/>
      <c r="D50" s="175"/>
      <c r="E50" s="170"/>
      <c r="F50" s="176"/>
      <c r="G50" s="31">
        <f>IF('入力シート'!$C$43="適用","登録していない。","")</f>
      </c>
      <c r="H50" s="33">
        <f>IF('入力シート'!$C$43="適用",0,"")</f>
      </c>
    </row>
    <row r="51" spans="1:8" ht="57" customHeight="1">
      <c r="A51" s="173" t="s">
        <v>208</v>
      </c>
      <c r="B51" s="173" t="s">
        <v>99</v>
      </c>
      <c r="C51" s="173" t="str">
        <f>IF('入力シート'!C44="適用","建設業の許可における主たる営業所の所在地","今回工事ではこの項目を適用しません。")</f>
        <v>今回工事ではこの項目を適用しません。</v>
      </c>
      <c r="D51" s="174" t="str">
        <f>IF('入力シート'!C44="適用","１号","不要")</f>
        <v>不要</v>
      </c>
      <c r="E51" s="170" t="str">
        <f>IF('入力シート'!C44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51" s="176">
        <f>IF('入力シート'!C44="適用","主たる営業所の所在地を証明する書類（建設業の許可通知書の写し等）","")</f>
      </c>
      <c r="G51" s="31">
        <f>IF('入力シート'!$C$44="適用","工事施工場所と同一行政区内に建設業の許可における主たる営業所がある。","")</f>
      </c>
      <c r="H51" s="33">
        <f>IF('入力シート'!$C$44="適用",2,"")</f>
      </c>
    </row>
    <row r="52" spans="1:8" ht="36" customHeight="1">
      <c r="A52" s="173"/>
      <c r="B52" s="173"/>
      <c r="C52" s="173"/>
      <c r="D52" s="175"/>
      <c r="E52" s="170"/>
      <c r="F52" s="176"/>
      <c r="G52" s="31">
        <f>IF('入力シート'!$C$44="適用","上記以外","")</f>
      </c>
      <c r="H52" s="33">
        <f>IF('入力シート'!$C$44="適用",0,"")</f>
      </c>
    </row>
    <row r="53" spans="1:8" ht="25.5" customHeight="1">
      <c r="A53" s="173"/>
      <c r="B53" s="173" t="s">
        <v>100</v>
      </c>
      <c r="C53" s="173" t="str">
        <f>IF('入力シート'!C45="適用","横浜市災害協力業者名簿登載の有無","今回工事ではこの項目を適用しません。")</f>
        <v>横浜市災害協力業者名簿登載の有無</v>
      </c>
      <c r="D53" s="174" t="str">
        <f>IF('入力シート'!C45="適用","１号","不要")</f>
        <v>１号</v>
      </c>
      <c r="E53" s="170" t="str">
        <f>IF('入力シート'!C45="適用","平成24年度横浜市災害協力業者名簿の登載の有無を記入してください。","今回工事ではこの項目を適用しません。")</f>
        <v>平成24年度横浜市災害協力業者名簿の登載の有無を記入してください。</v>
      </c>
      <c r="F53" s="171" t="str">
        <f>IF('入力シート'!C45="適用","不要","")</f>
        <v>不要</v>
      </c>
      <c r="G53" s="31" t="str">
        <f>IF('入力シート'!$C$45="適用","平成24年度横浜市災害協力業者名簿に登載がある。","")</f>
        <v>平成24年度横浜市災害協力業者名簿に登載がある。</v>
      </c>
      <c r="H53" s="33">
        <f>IF('入力シート'!$C$45="適用",2,"")</f>
        <v>2</v>
      </c>
    </row>
    <row r="54" spans="1:8" ht="27" customHeight="1">
      <c r="A54" s="173"/>
      <c r="B54" s="173"/>
      <c r="C54" s="173"/>
      <c r="D54" s="175"/>
      <c r="E54" s="170"/>
      <c r="F54" s="172"/>
      <c r="G54" s="31" t="str">
        <f>IF('入力シート'!$C$45="適用","平成24年度横浜市災害協力業者名簿に登載がない。","")</f>
        <v>平成24年度横浜市災害協力業者名簿に登載がない。</v>
      </c>
      <c r="H54" s="33">
        <f>IF('入力シート'!$C$45="適用",0,"")</f>
        <v>0</v>
      </c>
    </row>
    <row r="55" spans="1:8" ht="33" customHeight="1">
      <c r="A55" s="173"/>
      <c r="B55" s="173" t="s">
        <v>101</v>
      </c>
      <c r="C55" s="173" t="str">
        <f>IF('入力シート'!C46="適用","環境マネジメントシステム(ISO14001)の取得の有無","今回工事ではこの項目を適用しません。")</f>
        <v>今回工事ではこの項目を適用しません。</v>
      </c>
      <c r="D55" s="174" t="str">
        <f>IF('入力シート'!C46="適用","１号","不要")</f>
        <v>不要</v>
      </c>
      <c r="E55" s="170" t="str">
        <f>IF('入力シート'!C46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55" s="176">
        <f>IF('入力シート'!C46="適用","登録証の写し及び登録範囲が証明できる付属書等の写し","")</f>
      </c>
      <c r="G55" s="31">
        <f>IF('入力シート'!$C$46="適用","ISO14001を横浜市内の事業所を含む範囲で登録している。","")</f>
      </c>
      <c r="H55" s="33">
        <f>IF('入力シート'!$C$46="適用",2,"")</f>
      </c>
    </row>
    <row r="56" spans="1:8" ht="38.25" customHeight="1">
      <c r="A56" s="173"/>
      <c r="B56" s="173"/>
      <c r="C56" s="173"/>
      <c r="D56" s="175"/>
      <c r="E56" s="170"/>
      <c r="F56" s="176"/>
      <c r="G56" s="31">
        <f>IF('入力シート'!$C$46="適用","登録していない。","")</f>
      </c>
      <c r="H56" s="33">
        <f>IF('入力シート'!$C$46="適用",0,"")</f>
      </c>
    </row>
    <row r="57" spans="1:8" ht="13.5">
      <c r="A57" s="169" t="s">
        <v>102</v>
      </c>
      <c r="B57" s="169"/>
      <c r="C57" s="169"/>
      <c r="D57" s="169"/>
      <c r="E57" s="169"/>
      <c r="F57" s="169"/>
      <c r="G57" s="169"/>
      <c r="H57" s="33">
        <f>SUM(H5,H9,H13,H17,H21,H25,H29,H33,H36,H39,H44,H46,H49,H51,H53,H55)</f>
        <v>30</v>
      </c>
    </row>
    <row r="59" spans="1:8" ht="24.75" customHeight="1">
      <c r="A59" s="192" t="s">
        <v>164</v>
      </c>
      <c r="B59" s="192"/>
      <c r="C59" s="192"/>
      <c r="D59" s="192"/>
      <c r="E59" s="192"/>
      <c r="F59" s="192"/>
      <c r="G59" s="192"/>
      <c r="H59" s="192"/>
    </row>
    <row r="60" spans="1:8" ht="13.5">
      <c r="A60" s="192" t="s">
        <v>161</v>
      </c>
      <c r="B60" s="192"/>
      <c r="C60" s="192"/>
      <c r="D60" s="192"/>
      <c r="E60" s="192"/>
      <c r="F60" s="192"/>
      <c r="G60" s="192"/>
      <c r="H60" s="192"/>
    </row>
    <row r="61" spans="1:8" ht="13.5">
      <c r="A61" s="192" t="s">
        <v>162</v>
      </c>
      <c r="B61" s="192"/>
      <c r="C61" s="192"/>
      <c r="D61" s="192"/>
      <c r="E61" s="192"/>
      <c r="F61" s="192"/>
      <c r="G61" s="192"/>
      <c r="H61" s="192"/>
    </row>
    <row r="62" spans="1:8" ht="13.5">
      <c r="A62" s="192" t="s">
        <v>171</v>
      </c>
      <c r="B62" s="192"/>
      <c r="C62" s="192"/>
      <c r="D62" s="192"/>
      <c r="E62" s="192"/>
      <c r="F62" s="192"/>
      <c r="G62" s="192"/>
      <c r="H62" s="192"/>
    </row>
    <row r="63" spans="1:8" ht="37.5" customHeight="1">
      <c r="A63" s="192" t="s">
        <v>163</v>
      </c>
      <c r="B63" s="192"/>
      <c r="C63" s="192"/>
      <c r="D63" s="192"/>
      <c r="E63" s="192"/>
      <c r="F63" s="192"/>
      <c r="G63" s="192"/>
      <c r="H63" s="192"/>
    </row>
    <row r="64" spans="1:8" ht="27" customHeight="1">
      <c r="A64" s="192" t="s">
        <v>201</v>
      </c>
      <c r="B64" s="192"/>
      <c r="C64" s="192"/>
      <c r="D64" s="192"/>
      <c r="E64" s="192"/>
      <c r="F64" s="192"/>
      <c r="G64" s="192"/>
      <c r="H64" s="192"/>
    </row>
    <row r="65" spans="1:8" ht="26.25" customHeight="1">
      <c r="A65" s="190" t="s">
        <v>202</v>
      </c>
      <c r="B65" s="191"/>
      <c r="C65" s="191"/>
      <c r="D65" s="191"/>
      <c r="E65" s="191"/>
      <c r="F65" s="191"/>
      <c r="G65" s="191"/>
      <c r="H65" s="191"/>
    </row>
  </sheetData>
  <sheetProtection password="E7B6" sheet="1" formatCells="0" formatRows="0" insertRows="0"/>
  <mergeCells count="101">
    <mergeCell ref="H39:H40"/>
    <mergeCell ref="H29:H30"/>
    <mergeCell ref="F30:F32"/>
    <mergeCell ref="B39:B43"/>
    <mergeCell ref="C39:C43"/>
    <mergeCell ref="D39:D43"/>
    <mergeCell ref="E39:E43"/>
    <mergeCell ref="G39:G40"/>
    <mergeCell ref="B36:B38"/>
    <mergeCell ref="C36:C38"/>
    <mergeCell ref="D36:D38"/>
    <mergeCell ref="A29:A50"/>
    <mergeCell ref="B29:B32"/>
    <mergeCell ref="C29:C32"/>
    <mergeCell ref="D29:D32"/>
    <mergeCell ref="B33:B35"/>
    <mergeCell ref="C33:C35"/>
    <mergeCell ref="D33:D35"/>
    <mergeCell ref="B46:B48"/>
    <mergeCell ref="C46:C48"/>
    <mergeCell ref="E29:E32"/>
    <mergeCell ref="G29:G30"/>
    <mergeCell ref="E33:E35"/>
    <mergeCell ref="E44:E45"/>
    <mergeCell ref="F36:F38"/>
    <mergeCell ref="F40:F43"/>
    <mergeCell ref="E36:E38"/>
    <mergeCell ref="F33:F35"/>
    <mergeCell ref="F44:F45"/>
    <mergeCell ref="G42:G43"/>
    <mergeCell ref="A65:H65"/>
    <mergeCell ref="A64:H64"/>
    <mergeCell ref="A63:H63"/>
    <mergeCell ref="A59:H59"/>
    <mergeCell ref="A60:H60"/>
    <mergeCell ref="A61:H61"/>
    <mergeCell ref="A62:H62"/>
    <mergeCell ref="A1:H1"/>
    <mergeCell ref="A2:H2"/>
    <mergeCell ref="A5:A28"/>
    <mergeCell ref="B5:B8"/>
    <mergeCell ref="C5:C8"/>
    <mergeCell ref="D5:D8"/>
    <mergeCell ref="B13:B16"/>
    <mergeCell ref="C13:C16"/>
    <mergeCell ref="D13:D16"/>
    <mergeCell ref="B21:B24"/>
    <mergeCell ref="C21:C24"/>
    <mergeCell ref="D21:D24"/>
    <mergeCell ref="F5:F8"/>
    <mergeCell ref="F13:F16"/>
    <mergeCell ref="F21:F24"/>
    <mergeCell ref="E13:E16"/>
    <mergeCell ref="E21:E24"/>
    <mergeCell ref="B9:B12"/>
    <mergeCell ref="C9:C12"/>
    <mergeCell ref="D9:D12"/>
    <mergeCell ref="F9:F12"/>
    <mergeCell ref="E9:E12"/>
    <mergeCell ref="E5:E8"/>
    <mergeCell ref="B17:B20"/>
    <mergeCell ref="C17:C20"/>
    <mergeCell ref="D17:D20"/>
    <mergeCell ref="F17:F20"/>
    <mergeCell ref="E17:E20"/>
    <mergeCell ref="B25:B28"/>
    <mergeCell ref="C25:C28"/>
    <mergeCell ref="D25:D28"/>
    <mergeCell ref="F25:F28"/>
    <mergeCell ref="E25:E28"/>
    <mergeCell ref="D46:D48"/>
    <mergeCell ref="E46:E48"/>
    <mergeCell ref="F46:F48"/>
    <mergeCell ref="B44:B45"/>
    <mergeCell ref="C44:C45"/>
    <mergeCell ref="D44:D45"/>
    <mergeCell ref="F55:F56"/>
    <mergeCell ref="F49:F50"/>
    <mergeCell ref="E51:E52"/>
    <mergeCell ref="F51:F52"/>
    <mergeCell ref="C53:C54"/>
    <mergeCell ref="D53:D54"/>
    <mergeCell ref="C49:C50"/>
    <mergeCell ref="D49:D50"/>
    <mergeCell ref="B51:B52"/>
    <mergeCell ref="C51:C52"/>
    <mergeCell ref="D51:D52"/>
    <mergeCell ref="B53:B54"/>
    <mergeCell ref="E49:E50"/>
    <mergeCell ref="E55:E56"/>
    <mergeCell ref="B49:B50"/>
    <mergeCell ref="H42:H43"/>
    <mergeCell ref="G47:G48"/>
    <mergeCell ref="H47:H48"/>
    <mergeCell ref="A57:G57"/>
    <mergeCell ref="E53:E54"/>
    <mergeCell ref="F53:F54"/>
    <mergeCell ref="B55:B56"/>
    <mergeCell ref="C55:C56"/>
    <mergeCell ref="D55:D56"/>
    <mergeCell ref="A51:A56"/>
  </mergeCells>
  <printOptions/>
  <pageMargins left="0.33" right="0.21" top="0.3937007874015748" bottom="0.35433070866141736" header="0.2755905511811024" footer="0.2755905511811024"/>
  <pageSetup fitToHeight="3" horizontalDpi="600" verticalDpi="600" orientation="portrait" paperSize="9" scale="85" r:id="rId1"/>
  <rowBreaks count="2" manualBreakCount="2">
    <brk id="28" max="255" man="1"/>
    <brk id="43" max="255" man="1"/>
  </rowBreaks>
</worksheet>
</file>

<file path=xl/worksheets/sheet5.xml><?xml version="1.0" encoding="utf-8"?>
<worksheet xmlns="http://schemas.openxmlformats.org/spreadsheetml/2006/main" xmlns:r="http://schemas.openxmlformats.org/officeDocument/2006/relationships">
  <dimension ref="A1:M71"/>
  <sheetViews>
    <sheetView zoomScalePageLayoutView="0" workbookViewId="0" topLeftCell="A1">
      <selection activeCell="A1" sqref="A1"/>
    </sheetView>
  </sheetViews>
  <sheetFormatPr defaultColWidth="9.00390625" defaultRowHeight="13.5"/>
  <cols>
    <col min="1" max="1" width="10.75390625" style="38" customWidth="1"/>
    <col min="2" max="2" width="17.75390625" style="38" customWidth="1"/>
    <col min="3" max="4" width="15.00390625" style="38" customWidth="1"/>
    <col min="5" max="5" width="40.00390625" style="38" customWidth="1"/>
    <col min="6" max="16384" width="9.00390625" style="38" customWidth="1"/>
  </cols>
  <sheetData>
    <row r="1" ht="13.5">
      <c r="E1" s="39" t="s">
        <v>113</v>
      </c>
    </row>
    <row r="2" spans="1:5" ht="13.5">
      <c r="A2" s="38" t="s">
        <v>22</v>
      </c>
      <c r="E2" s="63" t="str">
        <f>'入力シート'!E6</f>
        <v>平成○○年○○月○○日</v>
      </c>
    </row>
    <row r="3" ht="13.5">
      <c r="A3" s="38" t="s">
        <v>65</v>
      </c>
    </row>
    <row r="4" ht="13.5">
      <c r="A4" s="38" t="s">
        <v>66</v>
      </c>
    </row>
    <row r="5" ht="9.75" customHeight="1"/>
    <row r="6" spans="3:5" ht="13.5">
      <c r="C6" s="218" t="s">
        <v>20</v>
      </c>
      <c r="D6" s="218"/>
      <c r="E6" s="38" t="str">
        <f>'入力シート'!E11</f>
        <v>○○・□□建設共同企業体</v>
      </c>
    </row>
    <row r="7" spans="3:5" ht="13.5">
      <c r="C7" s="218" t="s">
        <v>199</v>
      </c>
      <c r="D7" s="218"/>
      <c r="E7" s="119">
        <f>'入力シート'!E12</f>
        <v>56789</v>
      </c>
    </row>
    <row r="8" spans="3:5" ht="18" customHeight="1">
      <c r="C8" s="230" t="s">
        <v>130</v>
      </c>
      <c r="D8" s="40" t="s">
        <v>19</v>
      </c>
      <c r="E8" s="40" t="str">
        <f>'入力シート'!E9</f>
        <v>横浜市○区○○町○丁目○－○</v>
      </c>
    </row>
    <row r="9" spans="3:5" ht="18" customHeight="1">
      <c r="C9" s="230"/>
      <c r="D9" s="40" t="s">
        <v>18</v>
      </c>
      <c r="E9" s="40" t="str">
        <f>'入力シート'!E7</f>
        <v>株式会社○○○○○○</v>
      </c>
    </row>
    <row r="10" spans="3:5" ht="18" customHeight="1">
      <c r="C10" s="230"/>
      <c r="D10" s="40" t="s">
        <v>17</v>
      </c>
      <c r="E10" s="41" t="str">
        <f>'入力シート'!E10</f>
        <v>代表取締役　○○　○○</v>
      </c>
    </row>
    <row r="11" spans="3:5" ht="13.5">
      <c r="C11" s="230"/>
      <c r="D11" s="40" t="s">
        <v>39</v>
      </c>
      <c r="E11" s="119">
        <f>'入力シート'!E8</f>
        <v>12345</v>
      </c>
    </row>
    <row r="12" ht="8.25" customHeight="1"/>
    <row r="13" spans="1:5" ht="18" customHeight="1">
      <c r="A13" s="214" t="s">
        <v>159</v>
      </c>
      <c r="B13" s="214"/>
      <c r="C13" s="214"/>
      <c r="D13" s="214"/>
      <c r="E13" s="214"/>
    </row>
    <row r="14" ht="7.5" customHeight="1"/>
    <row r="15" ht="13.5">
      <c r="A15" s="38" t="s">
        <v>131</v>
      </c>
    </row>
    <row r="16" spans="1:5" ht="13.5">
      <c r="A16" s="42"/>
      <c r="B16" s="40"/>
      <c r="C16" s="40"/>
      <c r="D16" s="40"/>
      <c r="E16" s="40"/>
    </row>
    <row r="17" spans="1:5" s="48" customFormat="1" ht="13.5">
      <c r="A17" s="45" t="s">
        <v>4</v>
      </c>
      <c r="B17" s="46" t="str">
        <f>'入力シート'!E19</f>
        <v>根岸線口径５００ｍｍ配水管布設替工事</v>
      </c>
      <c r="C17" s="46"/>
      <c r="D17" s="46"/>
      <c r="E17" s="47"/>
    </row>
    <row r="18" spans="1:5" s="48" customFormat="1" ht="13.5">
      <c r="A18" s="49"/>
      <c r="B18" s="50"/>
      <c r="C18" s="49"/>
      <c r="D18" s="49"/>
      <c r="E18" s="50"/>
    </row>
    <row r="19" spans="1:5" s="48" customFormat="1" ht="22.5" customHeight="1">
      <c r="A19" s="217" t="s">
        <v>1</v>
      </c>
      <c r="B19" s="217"/>
      <c r="C19" s="51" t="s">
        <v>138</v>
      </c>
      <c r="D19" s="52"/>
      <c r="E19" s="50"/>
    </row>
    <row r="20" spans="1:5" s="48" customFormat="1" ht="22.5" customHeight="1">
      <c r="A20" s="213" t="s">
        <v>5</v>
      </c>
      <c r="B20" s="213"/>
      <c r="C20" s="51" t="str">
        <f>IF('入力シート'!C31="適用","第２号","不要")</f>
        <v>不要</v>
      </c>
      <c r="D20" s="52"/>
      <c r="E20" s="50"/>
    </row>
    <row r="21" spans="1:5" s="48" customFormat="1" ht="22.5" customHeight="1">
      <c r="A21" s="213" t="s">
        <v>6</v>
      </c>
      <c r="B21" s="213"/>
      <c r="C21" s="51" t="str">
        <f>IF('入力シート'!C32="適用","第３号","不要")</f>
        <v>不要</v>
      </c>
      <c r="D21" s="52"/>
      <c r="E21" s="50"/>
    </row>
    <row r="22" spans="1:5" s="48" customFormat="1" ht="22.5" customHeight="1">
      <c r="A22" s="213" t="s">
        <v>7</v>
      </c>
      <c r="B22" s="213"/>
      <c r="C22" s="51" t="str">
        <f>IF('入力シート'!C33="適用","第４号","不要")</f>
        <v>第４号</v>
      </c>
      <c r="D22" s="52"/>
      <c r="E22" s="50"/>
    </row>
    <row r="23" spans="1:5" s="48" customFormat="1" ht="22.5" customHeight="1">
      <c r="A23" s="213" t="s">
        <v>8</v>
      </c>
      <c r="B23" s="213"/>
      <c r="C23" s="51" t="str">
        <f>IF('入力シート'!C34="適用","第５号","不要")</f>
        <v>第５号</v>
      </c>
      <c r="D23" s="52"/>
      <c r="E23" s="50"/>
    </row>
    <row r="24" spans="1:5" s="48" customFormat="1" ht="22.5" customHeight="1">
      <c r="A24" s="213" t="s">
        <v>9</v>
      </c>
      <c r="B24" s="213"/>
      <c r="C24" s="51" t="str">
        <f>IF('入力シート'!C35="適用","第６号","不要")</f>
        <v>第６号</v>
      </c>
      <c r="D24" s="52"/>
      <c r="E24" s="50"/>
    </row>
    <row r="25" spans="1:5" s="48" customFormat="1" ht="22.5" customHeight="1">
      <c r="A25" s="213" t="s">
        <v>10</v>
      </c>
      <c r="B25" s="213"/>
      <c r="C25" s="51" t="str">
        <f>IF('入力シート'!C36="適用","第７号","不要")</f>
        <v>不要</v>
      </c>
      <c r="D25" s="52"/>
      <c r="E25" s="50"/>
    </row>
    <row r="26" spans="1:5" s="48" customFormat="1" ht="13.5">
      <c r="A26" s="52"/>
      <c r="B26" s="49"/>
      <c r="C26" s="49"/>
      <c r="D26" s="49"/>
      <c r="E26" s="50"/>
    </row>
    <row r="27" spans="1:5" s="48" customFormat="1" ht="17.25" customHeight="1">
      <c r="A27" s="54" t="s">
        <v>1</v>
      </c>
      <c r="B27" s="217" t="s">
        <v>132</v>
      </c>
      <c r="C27" s="217"/>
      <c r="D27" s="217"/>
      <c r="E27" s="217"/>
    </row>
    <row r="28" spans="1:5" s="48" customFormat="1" ht="27.75" customHeight="1">
      <c r="A28" s="209" t="s">
        <v>11</v>
      </c>
      <c r="B28" s="53" t="str">
        <f>IF('入力シート'!$C$37="適用","同種工事","不適用")</f>
        <v>不適用</v>
      </c>
      <c r="C28" s="209">
        <f>IF('入力シート'!$C$37="適用",'入力シート'!E37,"")</f>
      </c>
      <c r="D28" s="209"/>
      <c r="E28" s="209">
        <f>IF('入力シート'!$C$37="適用","同種工事の条件","")</f>
      </c>
    </row>
    <row r="29" spans="1:5" s="48" customFormat="1" ht="22.5" customHeight="1">
      <c r="A29" s="209"/>
      <c r="B29" s="53">
        <f>IF('入力シート'!$C$37="適用","工事名","")</f>
      </c>
      <c r="C29" s="215"/>
      <c r="D29" s="215"/>
      <c r="E29" s="215"/>
    </row>
    <row r="30" spans="1:5" s="48" customFormat="1" ht="22.5" customHeight="1">
      <c r="A30" s="209"/>
      <c r="B30" s="53">
        <f>IF('入力シート'!$C$37="適用","契約金額(税込み)","")</f>
      </c>
      <c r="C30" s="215"/>
      <c r="D30" s="215"/>
      <c r="E30" s="215"/>
    </row>
    <row r="31" spans="1:5" s="48" customFormat="1" ht="33.75" customHeight="1">
      <c r="A31" s="209"/>
      <c r="B31" s="53">
        <f>IF('入力シート'!$C$37="適用","添付資料","")</f>
      </c>
      <c r="C31" s="216">
        <f>IF('入力シート'!$C$37="適用","（添付する資料名を記入して下さい。）","")</f>
      </c>
      <c r="D31" s="216"/>
      <c r="E31" s="216">
        <f>IF('入力シート'!$C$37="適用","同種工事の条件","")</f>
      </c>
    </row>
    <row r="32" spans="1:5" s="48" customFormat="1" ht="22.5" customHeight="1">
      <c r="A32" s="209" t="s">
        <v>81</v>
      </c>
      <c r="B32" s="53" t="str">
        <f>IF('入力シート'!$C$38="適用","同一登録工種","不適用")</f>
        <v>同一登録工種</v>
      </c>
      <c r="C32" s="219" t="str">
        <f>IF('入力シート'!$C$38="適用",'入力シート'!E38,"")</f>
        <v>上水道</v>
      </c>
      <c r="D32" s="220"/>
      <c r="E32" s="221" t="str">
        <f>IF('入力シート'!$C$38="適用","同一登録工種","")</f>
        <v>同一登録工種</v>
      </c>
    </row>
    <row r="33" spans="1:5" s="48" customFormat="1" ht="22.5" customHeight="1">
      <c r="A33" s="209"/>
      <c r="B33" s="213" t="str">
        <f>IF('入力シート'!$C$38="適用","工事１","")</f>
        <v>工事１</v>
      </c>
      <c r="C33" s="56" t="str">
        <f>IF('入力シート'!$C$38="適用","工事名","")</f>
        <v>工事名</v>
      </c>
      <c r="D33" s="207"/>
      <c r="E33" s="208"/>
    </row>
    <row r="34" spans="1:5" s="48" customFormat="1" ht="22.5" customHeight="1">
      <c r="A34" s="209"/>
      <c r="B34" s="213" t="str">
        <f>IF('入力シート'!$C$38="適用","同一登録工種","")</f>
        <v>同一登録工種</v>
      </c>
      <c r="C34" s="53" t="str">
        <f>IF('入力シート'!$C$38="適用","工事成績評定点","")</f>
        <v>工事成績評定点</v>
      </c>
      <c r="D34" s="207"/>
      <c r="E34" s="208"/>
    </row>
    <row r="35" spans="1:5" s="48" customFormat="1" ht="22.5" customHeight="1">
      <c r="A35" s="209"/>
      <c r="B35" s="213" t="str">
        <f>IF('入力シート'!$C$38="適用","工事２","")</f>
        <v>工事２</v>
      </c>
      <c r="C35" s="56" t="str">
        <f>IF('入力シート'!$C$38="適用","工事名","")</f>
        <v>工事名</v>
      </c>
      <c r="D35" s="207"/>
      <c r="E35" s="208"/>
    </row>
    <row r="36" spans="1:5" s="48" customFormat="1" ht="22.5" customHeight="1">
      <c r="A36" s="209"/>
      <c r="B36" s="213" t="str">
        <f>IF('入力シート'!$C$38="適用","同一登録工種","")</f>
        <v>同一登録工種</v>
      </c>
      <c r="C36" s="53" t="str">
        <f>IF('入力シート'!$C$38="適用","工事成績評定点","")</f>
        <v>工事成績評定点</v>
      </c>
      <c r="D36" s="207"/>
      <c r="E36" s="208"/>
    </row>
    <row r="37" spans="1:5" s="48" customFormat="1" ht="26.25" customHeight="1">
      <c r="A37" s="209"/>
      <c r="B37" s="53" t="str">
        <f>IF('入力シート'!$C$38="適用","添付資料","")</f>
        <v>添付資料</v>
      </c>
      <c r="C37" s="210" t="str">
        <f>IF('入力シート'!$C$38="適用","工事完成検査結果通知書の写し","")</f>
        <v>工事完成検査結果通知書の写し</v>
      </c>
      <c r="D37" s="211"/>
      <c r="E37" s="212" t="str">
        <f>IF('入力シート'!$C$38="適用","同一登録工種","")</f>
        <v>同一登録工種</v>
      </c>
    </row>
    <row r="38" spans="1:5" s="48" customFormat="1" ht="22.5" customHeight="1">
      <c r="A38" s="209" t="s">
        <v>79</v>
      </c>
      <c r="B38" s="53" t="str">
        <f>IF('入力シート'!$C$39="適用","部門","不適用")</f>
        <v>部門</v>
      </c>
      <c r="C38" s="210" t="str">
        <f>IF('入力シート'!$C$39="適用",'入力シート'!E39,"")</f>
        <v>土木</v>
      </c>
      <c r="D38" s="211"/>
      <c r="E38" s="212" t="str">
        <f>IF('入力シート'!$C$38="適用","同一登録工種","")</f>
        <v>同一登録工種</v>
      </c>
    </row>
    <row r="39" spans="1:5" s="48" customFormat="1" ht="22.5" customHeight="1">
      <c r="A39" s="209"/>
      <c r="B39" s="213" t="str">
        <f>IF('入力シート'!$C$39="適用","表彰年度","")</f>
        <v>表彰年度</v>
      </c>
      <c r="C39" s="53" t="str">
        <f>IF('入力シート'!$C$39="適用","表彰１","")</f>
        <v>表彰１</v>
      </c>
      <c r="D39" s="207"/>
      <c r="E39" s="208"/>
    </row>
    <row r="40" spans="1:5" s="48" customFormat="1" ht="22.5" customHeight="1">
      <c r="A40" s="209"/>
      <c r="B40" s="213" t="str">
        <f>IF('入力シート'!$C$39="適用","部門","")</f>
        <v>部門</v>
      </c>
      <c r="C40" s="53" t="str">
        <f>IF('入力シート'!$C$39="適用","表彰２","")</f>
        <v>表彰２</v>
      </c>
      <c r="D40" s="207"/>
      <c r="E40" s="208"/>
    </row>
    <row r="41" spans="1:5" s="48" customFormat="1" ht="27.75" customHeight="1">
      <c r="A41" s="209" t="s">
        <v>149</v>
      </c>
      <c r="B41" s="53" t="str">
        <f>IF('入力シート'!$C$40="適用","同種工事","不適用")</f>
        <v>不適用</v>
      </c>
      <c r="C41" s="209">
        <f>IF('入力シート'!$C$40="適用",'入力シート'!E40,"")</f>
      </c>
      <c r="D41" s="209"/>
      <c r="E41" s="209" t="str">
        <f>IF('入力シート'!$C$38="適用","同一登録工種","")</f>
        <v>同一登録工種</v>
      </c>
    </row>
    <row r="42" spans="1:5" s="48" customFormat="1" ht="22.5" customHeight="1">
      <c r="A42" s="209"/>
      <c r="B42" s="53">
        <f>IF('入力シート'!$C$40="適用","工事名","")</f>
      </c>
      <c r="C42" s="215"/>
      <c r="D42" s="215"/>
      <c r="E42" s="215"/>
    </row>
    <row r="43" spans="1:5" s="48" customFormat="1" ht="22.5" customHeight="1">
      <c r="A43" s="209"/>
      <c r="B43" s="57">
        <f>IF('入力シート'!$C$40="適用","契約金額(税込み)","")</f>
      </c>
      <c r="C43" s="215"/>
      <c r="D43" s="215"/>
      <c r="E43" s="215"/>
    </row>
    <row r="44" spans="1:5" s="48" customFormat="1" ht="22.5" customHeight="1">
      <c r="A44" s="209"/>
      <c r="B44" s="53">
        <f>IF('入力シート'!$C$40="適用","技術者氏名","")</f>
      </c>
      <c r="C44" s="215"/>
      <c r="D44" s="215"/>
      <c r="E44" s="215"/>
    </row>
    <row r="45" spans="1:5" s="48" customFormat="1" ht="44.25" customHeight="1">
      <c r="A45" s="209"/>
      <c r="B45" s="53">
        <f>IF('入力シート'!$C$40="適用","添付資料","")</f>
      </c>
      <c r="C45" s="216">
        <f>IF('入力シート'!$C$40="適用","（添付する資料名を記入して下さい。）","")</f>
      </c>
      <c r="D45" s="216"/>
      <c r="E45" s="216">
        <f>IF('入力シート'!$C$37="適用","同種工事の条件","")</f>
      </c>
    </row>
    <row r="46" spans="1:5" s="48" customFormat="1" ht="22.5" customHeight="1">
      <c r="A46" s="209" t="s">
        <v>155</v>
      </c>
      <c r="B46" s="53" t="str">
        <f>IF('入力シート'!$C$41="適用","技術者氏名","不適用")</f>
        <v>不適用</v>
      </c>
      <c r="C46" s="222"/>
      <c r="D46" s="222"/>
      <c r="E46" s="222"/>
    </row>
    <row r="47" spans="1:5" s="48" customFormat="1" ht="22.5" customHeight="1">
      <c r="A47" s="209"/>
      <c r="B47" s="58">
        <f>IF('入力シート'!$C$41="適用","監理技術者番号","")</f>
      </c>
      <c r="C47" s="222"/>
      <c r="D47" s="222"/>
      <c r="E47" s="222"/>
    </row>
    <row r="48" spans="1:5" s="48" customFormat="1" ht="26.25" customHeight="1">
      <c r="A48" s="209"/>
      <c r="B48" s="53">
        <f>IF('入力シート'!$C$41="適用","添付資料","")</f>
      </c>
      <c r="C48" s="210">
        <f>IF('入力シート'!$C$41="適用","監理技術者証及び監理技術者講習修了証の写し","")</f>
      </c>
      <c r="D48" s="211"/>
      <c r="E48" s="212">
        <f>IF('入力シート'!$C$41="適用","技術者氏名","")</f>
      </c>
    </row>
    <row r="49" spans="1:5" s="48" customFormat="1" ht="24.75" customHeight="1">
      <c r="A49" s="209" t="s">
        <v>156</v>
      </c>
      <c r="B49" s="53" t="str">
        <f>IF('入力シート'!$C$42="適用","部門","不適用")</f>
        <v>部門</v>
      </c>
      <c r="C49" s="210" t="str">
        <f>IF('入力シート'!$C$42="適用",'入力シート'!E42,"")</f>
        <v>土木</v>
      </c>
      <c r="D49" s="211"/>
      <c r="E49" s="212" t="str">
        <f>IF('入力シート'!$C$38="適用","同一登録工種","")</f>
        <v>同一登録工種</v>
      </c>
    </row>
    <row r="50" spans="1:5" s="48" customFormat="1" ht="24.75" customHeight="1">
      <c r="A50" s="209"/>
      <c r="B50" s="53" t="str">
        <f>IF('入力シート'!$C$42="適用","代理人氏名","")</f>
        <v>代理人氏名</v>
      </c>
      <c r="C50" s="215"/>
      <c r="D50" s="215"/>
      <c r="E50" s="215"/>
    </row>
    <row r="51" spans="1:5" s="48" customFormat="1" ht="24.75" customHeight="1">
      <c r="A51" s="209"/>
      <c r="B51" s="53" t="str">
        <f>IF('入力シート'!$C$42="適用","表彰年度","")</f>
        <v>表彰年度</v>
      </c>
      <c r="C51" s="215"/>
      <c r="D51" s="215"/>
      <c r="E51" s="215"/>
    </row>
    <row r="52" spans="1:5" s="48" customFormat="1" ht="21.75" customHeight="1">
      <c r="A52" s="209" t="s">
        <v>150</v>
      </c>
      <c r="B52" s="223" t="str">
        <f>IF('入力シート'!$C$43="適用","ISO9001の登録","不適用")</f>
        <v>不適用</v>
      </c>
      <c r="C52" s="226"/>
      <c r="D52" s="226"/>
      <c r="E52" s="226"/>
    </row>
    <row r="53" spans="1:5" s="48" customFormat="1" ht="18.75" customHeight="1">
      <c r="A53" s="209"/>
      <c r="B53" s="224"/>
      <c r="C53" s="225">
        <f>IF('入力シート'!$C$43="適用","（有、無どちらかを記入して下さい。）","")</f>
      </c>
      <c r="D53" s="225"/>
      <c r="E53" s="225">
        <f>IF('入力シート'!$C$43="適用","添付書類","")</f>
      </c>
    </row>
    <row r="54" spans="1:5" s="48" customFormat="1" ht="26.25" customHeight="1">
      <c r="A54" s="209"/>
      <c r="B54" s="55">
        <f>IF('入力シート'!$C$43="適用","添付書類","")</f>
      </c>
      <c r="C54" s="210">
        <f>IF('入力シート'!$C$43="適用","登録証の写し及び登録範囲が確認できる付属書等の写し","")</f>
      </c>
      <c r="D54" s="211"/>
      <c r="E54" s="212">
        <f>IF('入力シート'!$C$43="適用","添付書類","")</f>
      </c>
    </row>
    <row r="55" spans="1:5" s="48" customFormat="1" ht="22.5" customHeight="1">
      <c r="A55" s="209" t="s">
        <v>157</v>
      </c>
      <c r="B55" s="55" t="str">
        <f>IF('入力シート'!$C$44="適用","工事施工場所","不適用")</f>
        <v>不適用</v>
      </c>
      <c r="C55" s="219">
        <f>IF('入力シート'!$C$44="適用",'入力シート'!E44,"")</f>
      </c>
      <c r="D55" s="220"/>
      <c r="E55" s="221">
        <f>IF('入力シート'!$C$44="適用","工事施工場所","")</f>
      </c>
    </row>
    <row r="56" spans="1:5" s="48" customFormat="1" ht="22.5" customHeight="1">
      <c r="A56" s="209"/>
      <c r="B56" s="55">
        <f>IF('入力シート'!$C$44="適用","所在地","")</f>
      </c>
      <c r="C56" s="216"/>
      <c r="D56" s="216"/>
      <c r="E56" s="216"/>
    </row>
    <row r="57" spans="1:5" s="48" customFormat="1" ht="18" customHeight="1">
      <c r="A57" s="209"/>
      <c r="B57" s="55">
        <f>IF('入力シート'!$C$44="適用","添付資料","")</f>
      </c>
      <c r="C57" s="207">
        <f>IF('入力シート'!$C$44="適用","（添付する資料名を記入して下さい。）","")</f>
      </c>
      <c r="D57" s="228"/>
      <c r="E57" s="208">
        <f>IF('入力シート'!$C$44="適用","添付資料","")</f>
      </c>
    </row>
    <row r="58" spans="1:5" s="48" customFormat="1" ht="24.75" customHeight="1">
      <c r="A58" s="223" t="s">
        <v>158</v>
      </c>
      <c r="B58" s="223" t="str">
        <f>IF('入力シート'!$C$45="適用","横浜市災害協力業者名簿の登載","不適用")</f>
        <v>横浜市災害協力業者名簿の登載</v>
      </c>
      <c r="C58" s="226"/>
      <c r="D58" s="226"/>
      <c r="E58" s="226"/>
    </row>
    <row r="59" spans="1:5" s="48" customFormat="1" ht="19.5" customHeight="1">
      <c r="A59" s="224"/>
      <c r="B59" s="224"/>
      <c r="C59" s="225" t="str">
        <f>IF('入力シート'!$C$45="適用","（有、無どちらかを記入して下さい。）","")</f>
        <v>（有、無どちらかを記入して下さい。）</v>
      </c>
      <c r="D59" s="225"/>
      <c r="E59" s="225">
        <f>IF('入力シート'!$C$43="適用","添付書類","")</f>
      </c>
    </row>
    <row r="60" spans="1:5" s="48" customFormat="1" ht="24" customHeight="1">
      <c r="A60" s="209" t="s">
        <v>80</v>
      </c>
      <c r="B60" s="223" t="str">
        <f>IF('入力シート'!$C$46="適用","ISO14001の登録","不適用")</f>
        <v>不適用</v>
      </c>
      <c r="C60" s="226"/>
      <c r="D60" s="226"/>
      <c r="E60" s="226"/>
    </row>
    <row r="61" spans="1:5" s="48" customFormat="1" ht="18" customHeight="1">
      <c r="A61" s="209"/>
      <c r="B61" s="224"/>
      <c r="C61" s="225">
        <f>IF('入力シート'!$C$46="適用","（有、無どちらかを記入して下さい。）","")</f>
      </c>
      <c r="D61" s="225"/>
      <c r="E61" s="225">
        <f>IF('入力シート'!$C$43="適用","添付書類","")</f>
      </c>
    </row>
    <row r="62" spans="1:5" s="48" customFormat="1" ht="20.25" customHeight="1">
      <c r="A62" s="209"/>
      <c r="B62" s="55">
        <f>IF('入力シート'!$C$46="適用","添付書類","")</f>
      </c>
      <c r="C62" s="210">
        <f>IF('入力シート'!$C$46="適用","登録証の写し及び登録範囲が確認できる付属書等の写し","")</f>
      </c>
      <c r="D62" s="211"/>
      <c r="E62" s="212">
        <f>IF('入力シート'!$C$43="適用","添付書類","")</f>
      </c>
    </row>
    <row r="63" s="48" customFormat="1" ht="13.5"/>
    <row r="64" spans="2:5" s="48" customFormat="1" ht="13.5">
      <c r="B64" s="59" t="s">
        <v>13</v>
      </c>
      <c r="C64" s="60" t="s">
        <v>14</v>
      </c>
      <c r="D64" s="229" t="str">
        <f>'入力シート'!E13</f>
        <v>○○　○○</v>
      </c>
      <c r="E64" s="229"/>
    </row>
    <row r="65" spans="3:5" s="48" customFormat="1" ht="13.5">
      <c r="C65" s="61" t="s">
        <v>15</v>
      </c>
      <c r="D65" s="227" t="str">
        <f>'入力シート'!E14</f>
        <v>045-999-9999</v>
      </c>
      <c r="E65" s="227"/>
    </row>
    <row r="66" spans="3:10" s="48" customFormat="1" ht="13.5">
      <c r="C66" s="61" t="s">
        <v>16</v>
      </c>
      <c r="D66" s="227" t="str">
        <f>'入力シート'!E15</f>
        <v>045-111-1111</v>
      </c>
      <c r="E66" s="227"/>
      <c r="F66" s="62"/>
      <c r="G66" s="62"/>
      <c r="H66" s="62"/>
      <c r="I66" s="62"/>
      <c r="J66" s="62"/>
    </row>
    <row r="67" spans="5:13" ht="13.5">
      <c r="E67" s="44"/>
      <c r="F67" s="44"/>
      <c r="G67" s="44"/>
      <c r="H67" s="44"/>
      <c r="I67" s="44"/>
      <c r="J67" s="44"/>
      <c r="K67" s="43"/>
      <c r="L67" s="43"/>
      <c r="M67" s="43"/>
    </row>
    <row r="68" spans="5:13" ht="13.5">
      <c r="E68" s="44"/>
      <c r="F68" s="44"/>
      <c r="G68" s="44"/>
      <c r="H68" s="44"/>
      <c r="I68" s="44"/>
      <c r="J68" s="44"/>
      <c r="K68" s="43"/>
      <c r="L68" s="43"/>
      <c r="M68" s="43"/>
    </row>
    <row r="69" spans="5:13" ht="13.5">
      <c r="E69" s="43"/>
      <c r="F69" s="43"/>
      <c r="G69" s="43"/>
      <c r="H69" s="43"/>
      <c r="I69" s="43"/>
      <c r="J69" s="43"/>
      <c r="K69" s="43"/>
      <c r="L69" s="43"/>
      <c r="M69" s="43"/>
    </row>
    <row r="70" spans="5:13" ht="13.5">
      <c r="E70" s="43"/>
      <c r="F70" s="43"/>
      <c r="G70" s="43"/>
      <c r="H70" s="43"/>
      <c r="I70" s="43"/>
      <c r="J70" s="43"/>
      <c r="K70" s="43"/>
      <c r="L70" s="43"/>
      <c r="M70" s="43"/>
    </row>
    <row r="71" spans="5:13" ht="13.5">
      <c r="E71" s="43"/>
      <c r="F71" s="43"/>
      <c r="G71" s="43"/>
      <c r="H71" s="43"/>
      <c r="I71" s="43"/>
      <c r="J71" s="43"/>
      <c r="K71" s="43"/>
      <c r="L71" s="43"/>
      <c r="M71" s="43"/>
    </row>
  </sheetData>
  <sheetProtection password="E7B6" sheet="1" scenarios="1" formatCells="0" formatRows="0" insertRows="0"/>
  <mergeCells count="66">
    <mergeCell ref="A60:A62"/>
    <mergeCell ref="C7:D7"/>
    <mergeCell ref="D64:E64"/>
    <mergeCell ref="D65:E65"/>
    <mergeCell ref="C8:C11"/>
    <mergeCell ref="A58:A59"/>
    <mergeCell ref="B60:B61"/>
    <mergeCell ref="A19:B19"/>
    <mergeCell ref="A20:B20"/>
    <mergeCell ref="A21:B21"/>
    <mergeCell ref="D66:E66"/>
    <mergeCell ref="C54:E54"/>
    <mergeCell ref="C62:E62"/>
    <mergeCell ref="C60:E60"/>
    <mergeCell ref="C61:E61"/>
    <mergeCell ref="C57:E57"/>
    <mergeCell ref="C56:E56"/>
    <mergeCell ref="C52:E52"/>
    <mergeCell ref="B58:B59"/>
    <mergeCell ref="C59:E59"/>
    <mergeCell ref="C58:E58"/>
    <mergeCell ref="C49:E49"/>
    <mergeCell ref="C50:E50"/>
    <mergeCell ref="C51:E51"/>
    <mergeCell ref="A46:A48"/>
    <mergeCell ref="C46:E46"/>
    <mergeCell ref="C47:E47"/>
    <mergeCell ref="C48:E48"/>
    <mergeCell ref="A55:A57"/>
    <mergeCell ref="C55:E55"/>
    <mergeCell ref="A49:A51"/>
    <mergeCell ref="B52:B53"/>
    <mergeCell ref="C53:E53"/>
    <mergeCell ref="A52:A54"/>
    <mergeCell ref="A41:A45"/>
    <mergeCell ref="C41:E41"/>
    <mergeCell ref="C42:E42"/>
    <mergeCell ref="C43:E43"/>
    <mergeCell ref="C44:E44"/>
    <mergeCell ref="C45:E45"/>
    <mergeCell ref="C6:D6"/>
    <mergeCell ref="A32:A37"/>
    <mergeCell ref="B33:B34"/>
    <mergeCell ref="B35:B36"/>
    <mergeCell ref="C37:E37"/>
    <mergeCell ref="C32:E32"/>
    <mergeCell ref="D36:E36"/>
    <mergeCell ref="A23:B23"/>
    <mergeCell ref="A24:B24"/>
    <mergeCell ref="A25:B25"/>
    <mergeCell ref="A13:E13"/>
    <mergeCell ref="A28:A31"/>
    <mergeCell ref="C28:E28"/>
    <mergeCell ref="C29:E29"/>
    <mergeCell ref="C30:E30"/>
    <mergeCell ref="C31:E31"/>
    <mergeCell ref="B27:E27"/>
    <mergeCell ref="A22:B22"/>
    <mergeCell ref="D33:E33"/>
    <mergeCell ref="A38:A40"/>
    <mergeCell ref="C38:E38"/>
    <mergeCell ref="B39:B40"/>
    <mergeCell ref="D34:E34"/>
    <mergeCell ref="D35:E35"/>
    <mergeCell ref="D39:E39"/>
    <mergeCell ref="D40:E40"/>
  </mergeCells>
  <dataValidations count="1">
    <dataValidation allowBlank="1" showInputMessage="1" showErrorMessage="1" imeMode="halfAlpha" sqref="E67:J68"/>
  </dataValidations>
  <printOptions/>
  <pageMargins left="0.4330708661417323" right="0.15748031496062992" top="0.7086614173228347" bottom="0.5905511811023623" header="0.1968503937007874" footer="0.1968503937007874"/>
  <pageSetup horizontalDpi="600" verticalDpi="600" orientation="portrait" paperSize="9" r:id="rId2"/>
  <headerFooter>
    <oddFooter>&amp;C第1号様式の2ページ目の添付忘れにご注意ください。&amp;R&amp;6
</oddFooter>
    <firstFooter>&amp;C&lt;次ページあり&gt;</firstFooter>
  </headerFooter>
  <rowBreaks count="1" manualBreakCount="1">
    <brk id="40" max="255" man="1"/>
  </rowBreaks>
  <ignoredErrors>
    <ignoredError sqref="C34:C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26"/>
  <sheetViews>
    <sheetView zoomScalePageLayoutView="0" workbookViewId="0" topLeftCell="A1">
      <selection activeCell="A1" sqref="A1"/>
    </sheetView>
  </sheetViews>
  <sheetFormatPr defaultColWidth="9.00390625" defaultRowHeight="13.5"/>
  <cols>
    <col min="1" max="2" width="7.50390625" style="1" customWidth="1"/>
    <col min="3" max="20" width="5.00390625" style="1" customWidth="1"/>
    <col min="21" max="31" width="7.50390625" style="1" customWidth="1"/>
    <col min="32" max="16384" width="9.00390625" style="1" customWidth="1"/>
  </cols>
  <sheetData>
    <row r="1" ht="18" customHeight="1">
      <c r="T1" s="2" t="s">
        <v>27</v>
      </c>
    </row>
    <row r="2" spans="16:20" ht="18" customHeight="1">
      <c r="P2" s="249" t="str">
        <f>'入力シート'!E6</f>
        <v>平成○○年○○月○○日</v>
      </c>
      <c r="Q2" s="249"/>
      <c r="R2" s="249"/>
      <c r="S2" s="249"/>
      <c r="T2" s="249"/>
    </row>
    <row r="3" ht="54" customHeight="1"/>
    <row r="4" spans="1:20" ht="18" customHeight="1">
      <c r="A4" s="238" t="s">
        <v>2</v>
      </c>
      <c r="B4" s="238"/>
      <c r="C4" s="238"/>
      <c r="D4" s="238"/>
      <c r="E4" s="238"/>
      <c r="F4" s="238"/>
      <c r="G4" s="238"/>
      <c r="H4" s="238"/>
      <c r="I4" s="238"/>
      <c r="J4" s="238"/>
      <c r="K4" s="238"/>
      <c r="L4" s="238"/>
      <c r="M4" s="238"/>
      <c r="N4" s="238"/>
      <c r="O4" s="238"/>
      <c r="P4" s="238"/>
      <c r="Q4" s="238"/>
      <c r="R4" s="238"/>
      <c r="S4" s="238"/>
      <c r="T4" s="238"/>
    </row>
    <row r="5" spans="1:20" ht="18" customHeight="1">
      <c r="A5" s="238" t="s">
        <v>26</v>
      </c>
      <c r="B5" s="238"/>
      <c r="C5" s="238"/>
      <c r="D5" s="238"/>
      <c r="E5" s="238"/>
      <c r="F5" s="238"/>
      <c r="G5" s="238"/>
      <c r="H5" s="238"/>
      <c r="I5" s="238"/>
      <c r="J5" s="238"/>
      <c r="K5" s="238"/>
      <c r="L5" s="238"/>
      <c r="M5" s="238"/>
      <c r="N5" s="238"/>
      <c r="O5" s="238"/>
      <c r="P5" s="238"/>
      <c r="Q5" s="238"/>
      <c r="R5" s="238"/>
      <c r="S5" s="238"/>
      <c r="T5" s="238"/>
    </row>
    <row r="6" ht="13.5" customHeight="1"/>
    <row r="7" spans="1:20" ht="27" customHeight="1">
      <c r="A7" s="10" t="s">
        <v>4</v>
      </c>
      <c r="B7" s="250" t="str">
        <f>'入力シート'!E19</f>
        <v>根岸線口径５００ｍｍ配水管布設替工事</v>
      </c>
      <c r="C7" s="250"/>
      <c r="D7" s="250"/>
      <c r="E7" s="250"/>
      <c r="F7" s="250"/>
      <c r="G7" s="250"/>
      <c r="H7" s="250"/>
      <c r="I7" s="250"/>
      <c r="J7" s="250"/>
      <c r="K7" s="250"/>
      <c r="L7" s="250"/>
      <c r="M7" s="250"/>
      <c r="N7" s="250"/>
      <c r="O7" s="250"/>
      <c r="P7" s="250"/>
      <c r="Q7" s="250"/>
      <c r="R7" s="250"/>
      <c r="S7" s="250"/>
      <c r="T7" s="250"/>
    </row>
    <row r="8" spans="1:20" ht="27" customHeight="1">
      <c r="A8" s="243" t="s">
        <v>39</v>
      </c>
      <c r="B8" s="248"/>
      <c r="C8" s="256">
        <f>'入力シート'!E8</f>
        <v>12345</v>
      </c>
      <c r="D8" s="256"/>
      <c r="E8" s="256"/>
      <c r="F8" s="123"/>
      <c r="G8" s="123"/>
      <c r="H8" s="123"/>
      <c r="I8" s="123"/>
      <c r="J8" s="123"/>
      <c r="K8" s="123"/>
      <c r="L8" s="123"/>
      <c r="M8" s="123"/>
      <c r="N8" s="123"/>
      <c r="O8" s="123"/>
      <c r="P8" s="123"/>
      <c r="Q8" s="123"/>
      <c r="R8" s="123"/>
      <c r="S8" s="123"/>
      <c r="T8" s="123"/>
    </row>
    <row r="9" ht="27" customHeight="1"/>
    <row r="10" ht="14.25" thickBot="1">
      <c r="A10" s="1" t="s">
        <v>24</v>
      </c>
    </row>
    <row r="11" spans="1:20" ht="15" customHeight="1">
      <c r="A11" s="252" t="s">
        <v>25</v>
      </c>
      <c r="B11" s="253"/>
      <c r="C11" s="234" t="s">
        <v>175</v>
      </c>
      <c r="D11" s="235"/>
      <c r="E11" s="236"/>
      <c r="F11" s="234" t="s">
        <v>175</v>
      </c>
      <c r="G11" s="235"/>
      <c r="H11" s="236"/>
      <c r="I11" s="234" t="s">
        <v>175</v>
      </c>
      <c r="J11" s="235"/>
      <c r="K11" s="236"/>
      <c r="L11" s="234" t="s">
        <v>175</v>
      </c>
      <c r="M11" s="235"/>
      <c r="N11" s="236"/>
      <c r="O11" s="234" t="s">
        <v>175</v>
      </c>
      <c r="P11" s="235"/>
      <c r="Q11" s="236"/>
      <c r="R11" s="234" t="s">
        <v>175</v>
      </c>
      <c r="S11" s="235"/>
      <c r="T11" s="236"/>
    </row>
    <row r="12" spans="1:20" ht="15" customHeight="1">
      <c r="A12" s="254"/>
      <c r="B12" s="255"/>
      <c r="C12" s="242" t="s">
        <v>62</v>
      </c>
      <c r="D12" s="243"/>
      <c r="E12" s="244"/>
      <c r="F12" s="242" t="s">
        <v>62</v>
      </c>
      <c r="G12" s="243"/>
      <c r="H12" s="244"/>
      <c r="I12" s="242" t="s">
        <v>62</v>
      </c>
      <c r="J12" s="243"/>
      <c r="K12" s="244"/>
      <c r="L12" s="242" t="s">
        <v>62</v>
      </c>
      <c r="M12" s="243"/>
      <c r="N12" s="244"/>
      <c r="O12" s="242" t="s">
        <v>62</v>
      </c>
      <c r="P12" s="243"/>
      <c r="Q12" s="244"/>
      <c r="R12" s="242" t="s">
        <v>62</v>
      </c>
      <c r="S12" s="243"/>
      <c r="T12" s="251"/>
    </row>
    <row r="13" spans="1:20" ht="34.5" customHeight="1">
      <c r="A13" s="240"/>
      <c r="B13" s="241"/>
      <c r="C13" s="3"/>
      <c r="D13" s="4"/>
      <c r="E13" s="5"/>
      <c r="F13" s="3"/>
      <c r="G13" s="4"/>
      <c r="H13" s="6"/>
      <c r="I13" s="7"/>
      <c r="J13" s="4"/>
      <c r="K13" s="5"/>
      <c r="L13" s="3"/>
      <c r="M13" s="4"/>
      <c r="N13" s="6"/>
      <c r="O13" s="3"/>
      <c r="P13" s="4"/>
      <c r="Q13" s="6"/>
      <c r="R13" s="7"/>
      <c r="S13" s="4"/>
      <c r="T13" s="8"/>
    </row>
    <row r="14" spans="1:20" ht="34.5" customHeight="1">
      <c r="A14" s="240"/>
      <c r="B14" s="241"/>
      <c r="C14" s="3"/>
      <c r="D14" s="4"/>
      <c r="E14" s="5"/>
      <c r="F14" s="3"/>
      <c r="G14" s="4"/>
      <c r="H14" s="6"/>
      <c r="I14" s="7"/>
      <c r="J14" s="4"/>
      <c r="K14" s="5"/>
      <c r="L14" s="3"/>
      <c r="M14" s="4"/>
      <c r="N14" s="6"/>
      <c r="O14" s="3"/>
      <c r="P14" s="4"/>
      <c r="Q14" s="6"/>
      <c r="R14" s="7"/>
      <c r="S14" s="4"/>
      <c r="T14" s="8"/>
    </row>
    <row r="15" spans="1:20" ht="34.5" customHeight="1">
      <c r="A15" s="240"/>
      <c r="B15" s="241"/>
      <c r="C15" s="3"/>
      <c r="D15" s="4"/>
      <c r="E15" s="5"/>
      <c r="F15" s="3"/>
      <c r="G15" s="4"/>
      <c r="H15" s="6"/>
      <c r="I15" s="7"/>
      <c r="J15" s="4"/>
      <c r="K15" s="5"/>
      <c r="L15" s="3"/>
      <c r="M15" s="4"/>
      <c r="N15" s="6"/>
      <c r="O15" s="3"/>
      <c r="P15" s="4"/>
      <c r="Q15" s="6"/>
      <c r="R15" s="7"/>
      <c r="S15" s="4"/>
      <c r="T15" s="8"/>
    </row>
    <row r="16" spans="1:20" ht="34.5" customHeight="1">
      <c r="A16" s="240"/>
      <c r="B16" s="241"/>
      <c r="C16" s="3"/>
      <c r="D16" s="4"/>
      <c r="E16" s="5"/>
      <c r="F16" s="3"/>
      <c r="G16" s="4"/>
      <c r="H16" s="6"/>
      <c r="I16" s="7"/>
      <c r="J16" s="4"/>
      <c r="K16" s="5"/>
      <c r="L16" s="3"/>
      <c r="M16" s="4"/>
      <c r="N16" s="6"/>
      <c r="O16" s="3"/>
      <c r="P16" s="4"/>
      <c r="Q16" s="6"/>
      <c r="R16" s="7"/>
      <c r="S16" s="4"/>
      <c r="T16" s="8"/>
    </row>
    <row r="17" spans="1:20" ht="34.5" customHeight="1">
      <c r="A17" s="240"/>
      <c r="B17" s="241"/>
      <c r="C17" s="3"/>
      <c r="D17" s="4"/>
      <c r="E17" s="5"/>
      <c r="F17" s="3"/>
      <c r="G17" s="4"/>
      <c r="H17" s="6"/>
      <c r="I17" s="7"/>
      <c r="J17" s="4"/>
      <c r="K17" s="5"/>
      <c r="L17" s="3"/>
      <c r="M17" s="4"/>
      <c r="N17" s="6"/>
      <c r="O17" s="3"/>
      <c r="P17" s="4"/>
      <c r="Q17" s="6"/>
      <c r="R17" s="7"/>
      <c r="S17" s="4"/>
      <c r="T17" s="8"/>
    </row>
    <row r="18" spans="1:20" ht="34.5" customHeight="1">
      <c r="A18" s="240"/>
      <c r="B18" s="241"/>
      <c r="C18" s="3"/>
      <c r="D18" s="4"/>
      <c r="E18" s="5"/>
      <c r="F18" s="3"/>
      <c r="G18" s="4"/>
      <c r="H18" s="6"/>
      <c r="I18" s="7"/>
      <c r="J18" s="4"/>
      <c r="K18" s="5"/>
      <c r="L18" s="3"/>
      <c r="M18" s="4"/>
      <c r="N18" s="6"/>
      <c r="O18" s="3"/>
      <c r="P18" s="4"/>
      <c r="Q18" s="6"/>
      <c r="R18" s="7"/>
      <c r="S18" s="4"/>
      <c r="T18" s="8"/>
    </row>
    <row r="19" spans="1:20" ht="34.5" customHeight="1">
      <c r="A19" s="240"/>
      <c r="B19" s="241"/>
      <c r="C19" s="3"/>
      <c r="D19" s="4"/>
      <c r="E19" s="5"/>
      <c r="F19" s="3"/>
      <c r="G19" s="4"/>
      <c r="H19" s="6"/>
      <c r="I19" s="7"/>
      <c r="J19" s="4"/>
      <c r="K19" s="5"/>
      <c r="L19" s="3"/>
      <c r="M19" s="4"/>
      <c r="N19" s="6"/>
      <c r="O19" s="3"/>
      <c r="P19" s="4"/>
      <c r="Q19" s="6"/>
      <c r="R19" s="7"/>
      <c r="S19" s="4"/>
      <c r="T19" s="8"/>
    </row>
    <row r="20" spans="1:20" ht="34.5" customHeight="1">
      <c r="A20" s="240"/>
      <c r="B20" s="241"/>
      <c r="C20" s="3"/>
      <c r="D20" s="4"/>
      <c r="E20" s="5"/>
      <c r="F20" s="3"/>
      <c r="G20" s="4"/>
      <c r="H20" s="6"/>
      <c r="I20" s="7"/>
      <c r="J20" s="4"/>
      <c r="K20" s="5"/>
      <c r="L20" s="3"/>
      <c r="M20" s="4"/>
      <c r="N20" s="6"/>
      <c r="O20" s="3"/>
      <c r="P20" s="4"/>
      <c r="Q20" s="6"/>
      <c r="R20" s="7"/>
      <c r="S20" s="4"/>
      <c r="T20" s="8"/>
    </row>
    <row r="21" spans="1:20" ht="34.5" customHeight="1">
      <c r="A21" s="240"/>
      <c r="B21" s="241"/>
      <c r="C21" s="3"/>
      <c r="D21" s="4"/>
      <c r="E21" s="5"/>
      <c r="F21" s="3"/>
      <c r="G21" s="4"/>
      <c r="H21" s="6"/>
      <c r="I21" s="7"/>
      <c r="J21" s="4"/>
      <c r="K21" s="5"/>
      <c r="L21" s="3"/>
      <c r="M21" s="4"/>
      <c r="N21" s="6"/>
      <c r="O21" s="3"/>
      <c r="P21" s="4"/>
      <c r="Q21" s="6"/>
      <c r="R21" s="7"/>
      <c r="S21" s="4"/>
      <c r="T21" s="8"/>
    </row>
    <row r="22" spans="1:20" ht="34.5" customHeight="1">
      <c r="A22" s="240"/>
      <c r="B22" s="241"/>
      <c r="C22" s="3"/>
      <c r="D22" s="4"/>
      <c r="E22" s="5"/>
      <c r="F22" s="3"/>
      <c r="G22" s="4"/>
      <c r="H22" s="6"/>
      <c r="I22" s="7"/>
      <c r="J22" s="4"/>
      <c r="K22" s="5"/>
      <c r="L22" s="3"/>
      <c r="M22" s="4"/>
      <c r="N22" s="6"/>
      <c r="O22" s="3"/>
      <c r="P22" s="4"/>
      <c r="Q22" s="6"/>
      <c r="R22" s="7"/>
      <c r="S22" s="4"/>
      <c r="T22" s="8"/>
    </row>
    <row r="23" spans="1:20" ht="27" customHeight="1">
      <c r="A23" s="237" t="s">
        <v>73</v>
      </c>
      <c r="B23" s="164"/>
      <c r="C23" s="231" t="str">
        <f>IF('入力シート'!C31="適用",'入力シート'!E31,"今回工事ではこの項目を適用しません。")</f>
        <v>今回工事ではこの項目を適用しません。</v>
      </c>
      <c r="D23" s="232"/>
      <c r="E23" s="232"/>
      <c r="F23" s="232"/>
      <c r="G23" s="232"/>
      <c r="H23" s="232"/>
      <c r="I23" s="232"/>
      <c r="J23" s="232"/>
      <c r="K23" s="232"/>
      <c r="L23" s="232"/>
      <c r="M23" s="232"/>
      <c r="N23" s="232"/>
      <c r="O23" s="232"/>
      <c r="P23" s="232"/>
      <c r="Q23" s="232"/>
      <c r="R23" s="232"/>
      <c r="S23" s="232"/>
      <c r="T23" s="233"/>
    </row>
    <row r="24" spans="1:20" ht="285" customHeight="1" thickBot="1">
      <c r="A24" s="245" t="s">
        <v>72</v>
      </c>
      <c r="B24" s="246"/>
      <c r="C24" s="246"/>
      <c r="D24" s="246"/>
      <c r="E24" s="246"/>
      <c r="F24" s="246"/>
      <c r="G24" s="246"/>
      <c r="H24" s="246"/>
      <c r="I24" s="246"/>
      <c r="J24" s="246"/>
      <c r="K24" s="246"/>
      <c r="L24" s="246"/>
      <c r="M24" s="246"/>
      <c r="N24" s="246"/>
      <c r="O24" s="246"/>
      <c r="P24" s="246"/>
      <c r="Q24" s="246"/>
      <c r="R24" s="246"/>
      <c r="S24" s="246"/>
      <c r="T24" s="247"/>
    </row>
    <row r="25" spans="1:20" ht="13.5">
      <c r="A25" s="11"/>
      <c r="B25" s="11"/>
      <c r="C25" s="11"/>
      <c r="D25" s="11"/>
      <c r="E25" s="11"/>
      <c r="F25" s="11"/>
      <c r="G25" s="11"/>
      <c r="H25" s="11"/>
      <c r="I25" s="11"/>
      <c r="J25" s="11"/>
      <c r="K25" s="11"/>
      <c r="L25" s="11"/>
      <c r="M25" s="11"/>
      <c r="N25" s="11"/>
      <c r="O25" s="11"/>
      <c r="P25" s="11"/>
      <c r="Q25" s="11"/>
      <c r="R25" s="11"/>
      <c r="S25" s="11"/>
      <c r="T25" s="11"/>
    </row>
    <row r="26" spans="1:20" ht="13.5">
      <c r="A26" s="239" t="s">
        <v>64</v>
      </c>
      <c r="B26" s="239"/>
      <c r="C26" s="239"/>
      <c r="D26" s="239"/>
      <c r="E26" s="239"/>
      <c r="F26" s="239"/>
      <c r="G26" s="239"/>
      <c r="H26" s="239"/>
      <c r="I26" s="239"/>
      <c r="J26" s="239"/>
      <c r="K26" s="239"/>
      <c r="L26" s="239"/>
      <c r="M26" s="239"/>
      <c r="N26" s="239"/>
      <c r="O26" s="239"/>
      <c r="P26" s="239"/>
      <c r="Q26" s="239"/>
      <c r="R26" s="239"/>
      <c r="S26" s="239"/>
      <c r="T26" s="239"/>
    </row>
  </sheetData>
  <sheetProtection/>
  <mergeCells count="33">
    <mergeCell ref="C8:E8"/>
    <mergeCell ref="A15:B15"/>
    <mergeCell ref="A20:B20"/>
    <mergeCell ref="A19:B19"/>
    <mergeCell ref="A18:B18"/>
    <mergeCell ref="A17:B17"/>
    <mergeCell ref="A16:B16"/>
    <mergeCell ref="P2:T2"/>
    <mergeCell ref="L12:N12"/>
    <mergeCell ref="I12:K12"/>
    <mergeCell ref="B7:T7"/>
    <mergeCell ref="F12:H12"/>
    <mergeCell ref="R12:T12"/>
    <mergeCell ref="O12:Q12"/>
    <mergeCell ref="A11:B12"/>
    <mergeCell ref="A5:T5"/>
    <mergeCell ref="O11:Q11"/>
    <mergeCell ref="A23:B23"/>
    <mergeCell ref="A4:T4"/>
    <mergeCell ref="A26:T26"/>
    <mergeCell ref="A14:B14"/>
    <mergeCell ref="A13:B13"/>
    <mergeCell ref="A21:B21"/>
    <mergeCell ref="A22:B22"/>
    <mergeCell ref="C12:E12"/>
    <mergeCell ref="A24:T24"/>
    <mergeCell ref="A8:B8"/>
    <mergeCell ref="C23:T23"/>
    <mergeCell ref="R11:T11"/>
    <mergeCell ref="C11:E11"/>
    <mergeCell ref="F11:H11"/>
    <mergeCell ref="I11:K11"/>
    <mergeCell ref="L11:N1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29</v>
      </c>
    </row>
    <row r="2" spans="12:14" ht="18" customHeight="1">
      <c r="L2" s="249" t="str">
        <f>'入力シート'!E6</f>
        <v>平成○○年○○月○○日</v>
      </c>
      <c r="M2" s="249"/>
      <c r="N2" s="249"/>
    </row>
    <row r="3" ht="54" customHeight="1"/>
    <row r="4" spans="1:14" ht="18" customHeight="1">
      <c r="A4" s="238" t="s">
        <v>2</v>
      </c>
      <c r="B4" s="238"/>
      <c r="C4" s="238"/>
      <c r="D4" s="238"/>
      <c r="E4" s="238"/>
      <c r="F4" s="238"/>
      <c r="G4" s="238"/>
      <c r="H4" s="238"/>
      <c r="I4" s="238"/>
      <c r="J4" s="238"/>
      <c r="K4" s="238"/>
      <c r="L4" s="238"/>
      <c r="M4" s="238"/>
      <c r="N4" s="238"/>
    </row>
    <row r="5" spans="1:14" ht="18" customHeight="1">
      <c r="A5" s="238" t="s">
        <v>28</v>
      </c>
      <c r="B5" s="238"/>
      <c r="C5" s="238"/>
      <c r="D5" s="238"/>
      <c r="E5" s="238"/>
      <c r="F5" s="238"/>
      <c r="G5" s="238"/>
      <c r="H5" s="238"/>
      <c r="I5" s="238"/>
      <c r="J5" s="238"/>
      <c r="K5" s="238"/>
      <c r="L5" s="238"/>
      <c r="M5" s="238"/>
      <c r="N5" s="238"/>
    </row>
    <row r="7" spans="1:14" ht="27" customHeight="1">
      <c r="A7" s="10" t="s">
        <v>4</v>
      </c>
      <c r="B7" s="250" t="str">
        <f>'入力シート'!E19</f>
        <v>根岸線口径５００ｍｍ配水管布設替工事</v>
      </c>
      <c r="C7" s="250"/>
      <c r="D7" s="250"/>
      <c r="E7" s="250"/>
      <c r="F7" s="250"/>
      <c r="G7" s="250"/>
      <c r="H7" s="250"/>
      <c r="I7" s="250"/>
      <c r="J7" s="250"/>
      <c r="K7" s="250"/>
      <c r="L7" s="250"/>
      <c r="M7" s="250"/>
      <c r="N7" s="250"/>
    </row>
    <row r="8" spans="1:14" ht="27" customHeight="1">
      <c r="A8" s="243" t="s">
        <v>39</v>
      </c>
      <c r="B8" s="248"/>
      <c r="C8" s="256">
        <f>'入力シート'!E8</f>
        <v>12345</v>
      </c>
      <c r="D8" s="256"/>
      <c r="E8" s="256"/>
      <c r="F8" s="123"/>
      <c r="G8" s="123"/>
      <c r="H8" s="123"/>
      <c r="I8" s="123"/>
      <c r="J8" s="123"/>
      <c r="K8" s="123"/>
      <c r="L8" s="123"/>
      <c r="M8" s="123"/>
      <c r="N8" s="123"/>
    </row>
    <row r="9" ht="14.25" thickBot="1"/>
    <row r="10" spans="1:14" ht="54" customHeight="1" thickBot="1">
      <c r="A10" s="268" t="s">
        <v>73</v>
      </c>
      <c r="B10" s="269"/>
      <c r="C10" s="269"/>
      <c r="D10" s="269"/>
      <c r="E10" s="270" t="str">
        <f>IF('入力シート'!C32="適用",'入力シート'!E32,"今回工事ではこの項目を適用しません。")</f>
        <v>今回工事ではこの項目を適用しません。</v>
      </c>
      <c r="F10" s="271"/>
      <c r="G10" s="271"/>
      <c r="H10" s="271"/>
      <c r="I10" s="271"/>
      <c r="J10" s="271"/>
      <c r="K10" s="271"/>
      <c r="L10" s="271"/>
      <c r="M10" s="271"/>
      <c r="N10" s="272"/>
    </row>
    <row r="11" ht="14.25" thickBot="1"/>
    <row r="12" spans="1:14" ht="27" customHeight="1">
      <c r="A12" s="260" t="s">
        <v>74</v>
      </c>
      <c r="B12" s="235"/>
      <c r="C12" s="235"/>
      <c r="D12" s="235"/>
      <c r="E12" s="235"/>
      <c r="F12" s="235"/>
      <c r="G12" s="235"/>
      <c r="H12" s="235"/>
      <c r="I12" s="235"/>
      <c r="J12" s="235"/>
      <c r="K12" s="235"/>
      <c r="L12" s="235"/>
      <c r="M12" s="235"/>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E26:N26"/>
    <mergeCell ref="C8:E8"/>
    <mergeCell ref="E23:N23"/>
    <mergeCell ref="E24:N24"/>
    <mergeCell ref="E25:N25"/>
    <mergeCell ref="A23:D23"/>
    <mergeCell ref="E21:N21"/>
    <mergeCell ref="E22:N22"/>
    <mergeCell ref="E10:N10"/>
    <mergeCell ref="A26:D26"/>
    <mergeCell ref="A29:D29"/>
    <mergeCell ref="E32:N32"/>
    <mergeCell ref="E27:N27"/>
    <mergeCell ref="E28:N28"/>
    <mergeCell ref="E29:N29"/>
    <mergeCell ref="E31:N31"/>
    <mergeCell ref="A28:D28"/>
    <mergeCell ref="A27:D27"/>
    <mergeCell ref="L2:N2"/>
    <mergeCell ref="A14:D14"/>
    <mergeCell ref="E14:N14"/>
    <mergeCell ref="A15:D15"/>
    <mergeCell ref="E15:N15"/>
    <mergeCell ref="B7:N7"/>
    <mergeCell ref="A4:N4"/>
    <mergeCell ref="A5:N5"/>
    <mergeCell ref="A8:B8"/>
    <mergeCell ref="A10:D10"/>
    <mergeCell ref="E35:N35"/>
    <mergeCell ref="E30:N30"/>
    <mergeCell ref="A35:D35"/>
    <mergeCell ref="A31:D31"/>
    <mergeCell ref="A32:D32"/>
    <mergeCell ref="A30:D30"/>
    <mergeCell ref="A34:D34"/>
    <mergeCell ref="A33:D33"/>
    <mergeCell ref="E34:N34"/>
    <mergeCell ref="E33:N33"/>
    <mergeCell ref="A17:D17"/>
    <mergeCell ref="A16:D16"/>
    <mergeCell ref="A18:D18"/>
    <mergeCell ref="A21:D21"/>
    <mergeCell ref="A20:D20"/>
    <mergeCell ref="E18:N18"/>
    <mergeCell ref="A19:D19"/>
    <mergeCell ref="A24:D24"/>
    <mergeCell ref="A25:D25"/>
    <mergeCell ref="E20:N20"/>
    <mergeCell ref="A22:D22"/>
    <mergeCell ref="A12:N12"/>
    <mergeCell ref="E17:N17"/>
    <mergeCell ref="A13:D13"/>
    <mergeCell ref="E19:N19"/>
    <mergeCell ref="E16:N16"/>
    <mergeCell ref="E13:N13"/>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32</v>
      </c>
    </row>
    <row r="2" spans="12:14" ht="18" customHeight="1">
      <c r="L2" s="249" t="str">
        <f>'入力シート'!E6</f>
        <v>平成○○年○○月○○日</v>
      </c>
      <c r="M2" s="249"/>
      <c r="N2" s="249"/>
    </row>
    <row r="3" ht="54" customHeight="1"/>
    <row r="4" spans="1:14" ht="18" customHeight="1">
      <c r="A4" s="238" t="s">
        <v>2</v>
      </c>
      <c r="B4" s="238"/>
      <c r="C4" s="238"/>
      <c r="D4" s="238"/>
      <c r="E4" s="238"/>
      <c r="F4" s="238"/>
      <c r="G4" s="238"/>
      <c r="H4" s="238"/>
      <c r="I4" s="238"/>
      <c r="J4" s="238"/>
      <c r="K4" s="238"/>
      <c r="L4" s="238"/>
      <c r="M4" s="238"/>
      <c r="N4" s="238"/>
    </row>
    <row r="5" spans="1:14" ht="18" customHeight="1">
      <c r="A5" s="238" t="s">
        <v>31</v>
      </c>
      <c r="B5" s="238"/>
      <c r="C5" s="238"/>
      <c r="D5" s="238"/>
      <c r="E5" s="238"/>
      <c r="F5" s="238"/>
      <c r="G5" s="238"/>
      <c r="H5" s="238"/>
      <c r="I5" s="238"/>
      <c r="J5" s="238"/>
      <c r="K5" s="238"/>
      <c r="L5" s="238"/>
      <c r="M5" s="238"/>
      <c r="N5" s="238"/>
    </row>
    <row r="7" spans="1:14" ht="27" customHeight="1">
      <c r="A7" s="10" t="s">
        <v>4</v>
      </c>
      <c r="B7" s="250" t="str">
        <f>'入力シート'!E19</f>
        <v>根岸線口径５００ｍｍ配水管布設替工事</v>
      </c>
      <c r="C7" s="250"/>
      <c r="D7" s="250"/>
      <c r="E7" s="250"/>
      <c r="F7" s="250"/>
      <c r="G7" s="250"/>
      <c r="H7" s="250"/>
      <c r="I7" s="250"/>
      <c r="J7" s="250"/>
      <c r="K7" s="250"/>
      <c r="L7" s="250"/>
      <c r="M7" s="250"/>
      <c r="N7" s="250"/>
    </row>
    <row r="8" spans="1:14" ht="27" customHeight="1">
      <c r="A8" s="243" t="s">
        <v>39</v>
      </c>
      <c r="B8" s="248"/>
      <c r="C8" s="256">
        <f>'入力シート'!E8</f>
        <v>12345</v>
      </c>
      <c r="D8" s="256"/>
      <c r="E8" s="256"/>
      <c r="F8" s="123"/>
      <c r="G8" s="123"/>
      <c r="H8" s="123"/>
      <c r="I8" s="123"/>
      <c r="J8" s="123"/>
      <c r="K8" s="123"/>
      <c r="L8" s="123"/>
      <c r="M8" s="123"/>
      <c r="N8" s="123"/>
    </row>
    <row r="9" ht="14.25" thickBot="1"/>
    <row r="10" spans="1:14" ht="54" customHeight="1" thickBot="1">
      <c r="A10" s="268" t="s">
        <v>73</v>
      </c>
      <c r="B10" s="269"/>
      <c r="C10" s="269"/>
      <c r="D10" s="269"/>
      <c r="E10" s="270" t="str">
        <f>IF('入力シート'!C33="適用",'入力シート'!E33,"今回工事ではこの項目を適用しません。")</f>
        <v>開削工事に伴う施工管理に関すること（安全管理に留意すべき事項を除く）</v>
      </c>
      <c r="F10" s="271"/>
      <c r="G10" s="271"/>
      <c r="H10" s="271"/>
      <c r="I10" s="271"/>
      <c r="J10" s="271"/>
      <c r="K10" s="271"/>
      <c r="L10" s="271"/>
      <c r="M10" s="271"/>
      <c r="N10" s="272"/>
    </row>
    <row r="11" ht="14.25" thickBot="1"/>
    <row r="12" spans="1:14" ht="27" customHeight="1">
      <c r="A12" s="260" t="s">
        <v>75</v>
      </c>
      <c r="B12" s="235"/>
      <c r="C12" s="235"/>
      <c r="D12" s="235"/>
      <c r="E12" s="235"/>
      <c r="F12" s="235"/>
      <c r="G12" s="235"/>
      <c r="H12" s="235"/>
      <c r="I12" s="235"/>
      <c r="J12" s="235"/>
      <c r="K12" s="235"/>
      <c r="L12" s="235"/>
      <c r="M12" s="235"/>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8:B8"/>
    <mergeCell ref="C8:E8"/>
    <mergeCell ref="A20:D20"/>
    <mergeCell ref="A26:D26"/>
    <mergeCell ref="A24:D24"/>
    <mergeCell ref="A25:D25"/>
    <mergeCell ref="A12:N12"/>
    <mergeCell ref="A17:D17"/>
    <mergeCell ref="E13:N13"/>
    <mergeCell ref="E16:N16"/>
    <mergeCell ref="A35:D35"/>
    <mergeCell ref="E26:N26"/>
    <mergeCell ref="E23:N23"/>
    <mergeCell ref="E29:N29"/>
    <mergeCell ref="E24:N24"/>
    <mergeCell ref="E25:N25"/>
    <mergeCell ref="A30:D30"/>
    <mergeCell ref="A31:D31"/>
    <mergeCell ref="A33:D33"/>
    <mergeCell ref="A23:D23"/>
    <mergeCell ref="E35:N35"/>
    <mergeCell ref="E27:N27"/>
    <mergeCell ref="E31:N31"/>
    <mergeCell ref="E34:N34"/>
    <mergeCell ref="E33:N33"/>
    <mergeCell ref="E32:N32"/>
    <mergeCell ref="E30:N30"/>
    <mergeCell ref="E28:N28"/>
    <mergeCell ref="B7:N7"/>
    <mergeCell ref="A4:N4"/>
    <mergeCell ref="A5:N5"/>
    <mergeCell ref="A10:D10"/>
    <mergeCell ref="E10:N10"/>
    <mergeCell ref="A34:D34"/>
    <mergeCell ref="A29:D29"/>
    <mergeCell ref="A32:D32"/>
    <mergeCell ref="A28:D28"/>
    <mergeCell ref="A27:D27"/>
    <mergeCell ref="E17:N17"/>
    <mergeCell ref="A13:D13"/>
    <mergeCell ref="A16:D16"/>
    <mergeCell ref="E18:N18"/>
    <mergeCell ref="A18:D18"/>
    <mergeCell ref="L2:N2"/>
    <mergeCell ref="A14:D14"/>
    <mergeCell ref="E14:N14"/>
    <mergeCell ref="A15:D15"/>
    <mergeCell ref="E15:N15"/>
    <mergeCell ref="A19:D19"/>
    <mergeCell ref="E19:N19"/>
    <mergeCell ref="A22:D22"/>
    <mergeCell ref="E22:N22"/>
    <mergeCell ref="E20:N20"/>
    <mergeCell ref="E21:N21"/>
    <mergeCell ref="A21:D21"/>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
    </sheetView>
  </sheetViews>
  <sheetFormatPr defaultColWidth="9.00390625" defaultRowHeight="13.5"/>
  <cols>
    <col min="1" max="30" width="7.50390625" style="1" customWidth="1"/>
    <col min="31" max="16384" width="9.00390625" style="1" customWidth="1"/>
  </cols>
  <sheetData>
    <row r="1" ht="18" customHeight="1">
      <c r="N1" s="2" t="s">
        <v>33</v>
      </c>
    </row>
    <row r="2" spans="12:14" ht="18" customHeight="1">
      <c r="L2" s="249" t="str">
        <f>'入力シート'!E6</f>
        <v>平成○○年○○月○○日</v>
      </c>
      <c r="M2" s="249"/>
      <c r="N2" s="249"/>
    </row>
    <row r="3" ht="54" customHeight="1"/>
    <row r="4" spans="1:14" ht="18" customHeight="1">
      <c r="A4" s="238" t="s">
        <v>2</v>
      </c>
      <c r="B4" s="238"/>
      <c r="C4" s="238"/>
      <c r="D4" s="238"/>
      <c r="E4" s="238"/>
      <c r="F4" s="238"/>
      <c r="G4" s="238"/>
      <c r="H4" s="238"/>
      <c r="I4" s="238"/>
      <c r="J4" s="238"/>
      <c r="K4" s="238"/>
      <c r="L4" s="238"/>
      <c r="M4" s="238"/>
      <c r="N4" s="238"/>
    </row>
    <row r="5" spans="1:14" ht="18" customHeight="1">
      <c r="A5" s="238" t="s">
        <v>34</v>
      </c>
      <c r="B5" s="238"/>
      <c r="C5" s="238"/>
      <c r="D5" s="238"/>
      <c r="E5" s="238"/>
      <c r="F5" s="238"/>
      <c r="G5" s="238"/>
      <c r="H5" s="238"/>
      <c r="I5" s="238"/>
      <c r="J5" s="238"/>
      <c r="K5" s="238"/>
      <c r="L5" s="238"/>
      <c r="M5" s="238"/>
      <c r="N5" s="238"/>
    </row>
    <row r="7" spans="1:14" ht="27" customHeight="1">
      <c r="A7" s="10" t="s">
        <v>4</v>
      </c>
      <c r="B7" s="250" t="str">
        <f>'入力シート'!E19</f>
        <v>根岸線口径５００ｍｍ配水管布設替工事</v>
      </c>
      <c r="C7" s="250"/>
      <c r="D7" s="250"/>
      <c r="E7" s="250"/>
      <c r="F7" s="250"/>
      <c r="G7" s="250"/>
      <c r="H7" s="250"/>
      <c r="I7" s="250"/>
      <c r="J7" s="250"/>
      <c r="K7" s="250"/>
      <c r="L7" s="250"/>
      <c r="M7" s="250"/>
      <c r="N7" s="250"/>
    </row>
    <row r="8" spans="1:14" ht="27" customHeight="1">
      <c r="A8" s="243" t="s">
        <v>39</v>
      </c>
      <c r="B8" s="248"/>
      <c r="C8" s="256">
        <f>'入力シート'!E8</f>
        <v>12345</v>
      </c>
      <c r="D8" s="256"/>
      <c r="E8" s="256"/>
      <c r="F8" s="123"/>
      <c r="G8" s="123"/>
      <c r="H8" s="123"/>
      <c r="I8" s="123"/>
      <c r="J8" s="123"/>
      <c r="K8" s="123"/>
      <c r="L8" s="123"/>
      <c r="M8" s="123"/>
      <c r="N8" s="123"/>
    </row>
    <row r="9" ht="14.25" thickBot="1"/>
    <row r="10" spans="1:14" ht="54" customHeight="1" thickBot="1">
      <c r="A10" s="268" t="s">
        <v>73</v>
      </c>
      <c r="B10" s="269"/>
      <c r="C10" s="269"/>
      <c r="D10" s="269"/>
      <c r="E10" s="270" t="str">
        <f>IF('入力シート'!C34="適用",'入力シート'!E34,"今回工事ではこの項目を適用しません。")</f>
        <v>地元対応について（施工管理及び安全管理に関する事項を除く）</v>
      </c>
      <c r="F10" s="271"/>
      <c r="G10" s="271"/>
      <c r="H10" s="271"/>
      <c r="I10" s="271"/>
      <c r="J10" s="271"/>
      <c r="K10" s="271"/>
      <c r="L10" s="271"/>
      <c r="M10" s="271"/>
      <c r="N10" s="272"/>
    </row>
    <row r="11" ht="14.25" thickBot="1"/>
    <row r="12" spans="1:14" ht="27" customHeight="1">
      <c r="A12" s="260" t="s">
        <v>76</v>
      </c>
      <c r="B12" s="235"/>
      <c r="C12" s="235"/>
      <c r="D12" s="235"/>
      <c r="E12" s="235"/>
      <c r="F12" s="235"/>
      <c r="G12" s="235"/>
      <c r="H12" s="235"/>
      <c r="I12" s="235"/>
      <c r="J12" s="235"/>
      <c r="K12" s="235"/>
      <c r="L12" s="235"/>
      <c r="M12" s="235"/>
      <c r="N12" s="261"/>
    </row>
    <row r="13" spans="1:14" ht="27" customHeight="1">
      <c r="A13" s="262"/>
      <c r="B13" s="263"/>
      <c r="C13" s="263"/>
      <c r="D13" s="263"/>
      <c r="E13" s="263"/>
      <c r="F13" s="263"/>
      <c r="G13" s="263"/>
      <c r="H13" s="263"/>
      <c r="I13" s="263"/>
      <c r="J13" s="263"/>
      <c r="K13" s="263"/>
      <c r="L13" s="263"/>
      <c r="M13" s="263"/>
      <c r="N13" s="264"/>
    </row>
    <row r="14" spans="1:14" ht="27" customHeight="1">
      <c r="A14" s="257"/>
      <c r="B14" s="258"/>
      <c r="C14" s="258"/>
      <c r="D14" s="258"/>
      <c r="E14" s="258"/>
      <c r="F14" s="258"/>
      <c r="G14" s="258"/>
      <c r="H14" s="258"/>
      <c r="I14" s="258"/>
      <c r="J14" s="258"/>
      <c r="K14" s="258"/>
      <c r="L14" s="258"/>
      <c r="M14" s="258"/>
      <c r="N14" s="259"/>
    </row>
    <row r="15" spans="1:14" ht="27" customHeight="1">
      <c r="A15" s="257"/>
      <c r="B15" s="258"/>
      <c r="C15" s="258"/>
      <c r="D15" s="258"/>
      <c r="E15" s="258"/>
      <c r="F15" s="258"/>
      <c r="G15" s="258"/>
      <c r="H15" s="258"/>
      <c r="I15" s="258"/>
      <c r="J15" s="258"/>
      <c r="K15" s="258"/>
      <c r="L15" s="258"/>
      <c r="M15" s="258"/>
      <c r="N15" s="259"/>
    </row>
    <row r="16" spans="1:14" ht="27" customHeight="1">
      <c r="A16" s="257"/>
      <c r="B16" s="258"/>
      <c r="C16" s="258"/>
      <c r="D16" s="258"/>
      <c r="E16" s="258"/>
      <c r="F16" s="258"/>
      <c r="G16" s="258"/>
      <c r="H16" s="258"/>
      <c r="I16" s="258"/>
      <c r="J16" s="258"/>
      <c r="K16" s="258"/>
      <c r="L16" s="258"/>
      <c r="M16" s="258"/>
      <c r="N16" s="259"/>
    </row>
    <row r="17" spans="1:14" ht="27" customHeight="1">
      <c r="A17" s="257"/>
      <c r="B17" s="258"/>
      <c r="C17" s="258"/>
      <c r="D17" s="258"/>
      <c r="E17" s="258"/>
      <c r="F17" s="258"/>
      <c r="G17" s="258"/>
      <c r="H17" s="258"/>
      <c r="I17" s="258"/>
      <c r="J17" s="258"/>
      <c r="K17" s="258"/>
      <c r="L17" s="258"/>
      <c r="M17" s="258"/>
      <c r="N17" s="259"/>
    </row>
    <row r="18" spans="1:14" ht="27" customHeight="1">
      <c r="A18" s="257"/>
      <c r="B18" s="258"/>
      <c r="C18" s="258"/>
      <c r="D18" s="258"/>
      <c r="E18" s="258"/>
      <c r="F18" s="258"/>
      <c r="G18" s="258"/>
      <c r="H18" s="258"/>
      <c r="I18" s="258"/>
      <c r="J18" s="258"/>
      <c r="K18" s="258"/>
      <c r="L18" s="258"/>
      <c r="M18" s="258"/>
      <c r="N18" s="259"/>
    </row>
    <row r="19" spans="1:14" ht="27" customHeight="1">
      <c r="A19" s="257"/>
      <c r="B19" s="258"/>
      <c r="C19" s="258"/>
      <c r="D19" s="258"/>
      <c r="E19" s="258"/>
      <c r="F19" s="258"/>
      <c r="G19" s="258"/>
      <c r="H19" s="258"/>
      <c r="I19" s="258"/>
      <c r="J19" s="258"/>
      <c r="K19" s="258"/>
      <c r="L19" s="258"/>
      <c r="M19" s="258"/>
      <c r="N19" s="259"/>
    </row>
    <row r="20" spans="1:14" ht="27" customHeight="1">
      <c r="A20" s="257"/>
      <c r="B20" s="258"/>
      <c r="C20" s="258"/>
      <c r="D20" s="258"/>
      <c r="E20" s="258"/>
      <c r="F20" s="258"/>
      <c r="G20" s="258"/>
      <c r="H20" s="258"/>
      <c r="I20" s="258"/>
      <c r="J20" s="258"/>
      <c r="K20" s="258"/>
      <c r="L20" s="258"/>
      <c r="M20" s="258"/>
      <c r="N20" s="259"/>
    </row>
    <row r="21" spans="1:14" ht="27" customHeight="1">
      <c r="A21" s="257"/>
      <c r="B21" s="258"/>
      <c r="C21" s="258"/>
      <c r="D21" s="258"/>
      <c r="E21" s="258"/>
      <c r="F21" s="258"/>
      <c r="G21" s="258"/>
      <c r="H21" s="258"/>
      <c r="I21" s="258"/>
      <c r="J21" s="258"/>
      <c r="K21" s="258"/>
      <c r="L21" s="258"/>
      <c r="M21" s="258"/>
      <c r="N21" s="259"/>
    </row>
    <row r="22" spans="1:14" ht="27" customHeight="1">
      <c r="A22" s="257"/>
      <c r="B22" s="258"/>
      <c r="C22" s="258"/>
      <c r="D22" s="258"/>
      <c r="E22" s="258"/>
      <c r="F22" s="258"/>
      <c r="G22" s="258"/>
      <c r="H22" s="258"/>
      <c r="I22" s="258"/>
      <c r="J22" s="258"/>
      <c r="K22" s="258"/>
      <c r="L22" s="258"/>
      <c r="M22" s="258"/>
      <c r="N22" s="259"/>
    </row>
    <row r="23" spans="1:14" ht="27" customHeight="1">
      <c r="A23" s="257"/>
      <c r="B23" s="258"/>
      <c r="C23" s="258"/>
      <c r="D23" s="258"/>
      <c r="E23" s="258"/>
      <c r="F23" s="258"/>
      <c r="G23" s="258"/>
      <c r="H23" s="258"/>
      <c r="I23" s="258"/>
      <c r="J23" s="258"/>
      <c r="K23" s="258"/>
      <c r="L23" s="258"/>
      <c r="M23" s="258"/>
      <c r="N23" s="259"/>
    </row>
    <row r="24" spans="1:14" ht="27" customHeight="1">
      <c r="A24" s="257"/>
      <c r="B24" s="258"/>
      <c r="C24" s="258"/>
      <c r="D24" s="258"/>
      <c r="E24" s="258"/>
      <c r="F24" s="258"/>
      <c r="G24" s="258"/>
      <c r="H24" s="258"/>
      <c r="I24" s="258"/>
      <c r="J24" s="258"/>
      <c r="K24" s="258"/>
      <c r="L24" s="258"/>
      <c r="M24" s="258"/>
      <c r="N24" s="259"/>
    </row>
    <row r="25" spans="1:14" ht="27" customHeight="1">
      <c r="A25" s="257"/>
      <c r="B25" s="258"/>
      <c r="C25" s="258"/>
      <c r="D25" s="258"/>
      <c r="E25" s="258"/>
      <c r="F25" s="258"/>
      <c r="G25" s="258"/>
      <c r="H25" s="258"/>
      <c r="I25" s="258"/>
      <c r="J25" s="258"/>
      <c r="K25" s="258"/>
      <c r="L25" s="258"/>
      <c r="M25" s="258"/>
      <c r="N25" s="259"/>
    </row>
    <row r="26" spans="1:14" ht="27" customHeight="1">
      <c r="A26" s="257"/>
      <c r="B26" s="258"/>
      <c r="C26" s="258"/>
      <c r="D26" s="258"/>
      <c r="E26" s="258"/>
      <c r="F26" s="258"/>
      <c r="G26" s="258"/>
      <c r="H26" s="258"/>
      <c r="I26" s="258"/>
      <c r="J26" s="258"/>
      <c r="K26" s="258"/>
      <c r="L26" s="258"/>
      <c r="M26" s="258"/>
      <c r="N26" s="259"/>
    </row>
    <row r="27" spans="1:14" ht="27" customHeight="1">
      <c r="A27" s="257"/>
      <c r="B27" s="258"/>
      <c r="C27" s="258"/>
      <c r="D27" s="258"/>
      <c r="E27" s="258"/>
      <c r="F27" s="258"/>
      <c r="G27" s="258"/>
      <c r="H27" s="258"/>
      <c r="I27" s="258"/>
      <c r="J27" s="258"/>
      <c r="K27" s="258"/>
      <c r="L27" s="258"/>
      <c r="M27" s="258"/>
      <c r="N27" s="259"/>
    </row>
    <row r="28" spans="1:14" ht="27" customHeight="1">
      <c r="A28" s="257"/>
      <c r="B28" s="258"/>
      <c r="C28" s="258"/>
      <c r="D28" s="258"/>
      <c r="E28" s="258"/>
      <c r="F28" s="258"/>
      <c r="G28" s="258"/>
      <c r="H28" s="258"/>
      <c r="I28" s="258"/>
      <c r="J28" s="258"/>
      <c r="K28" s="258"/>
      <c r="L28" s="258"/>
      <c r="M28" s="258"/>
      <c r="N28" s="259"/>
    </row>
    <row r="29" spans="1:14" ht="27" customHeight="1">
      <c r="A29" s="257"/>
      <c r="B29" s="258"/>
      <c r="C29" s="258"/>
      <c r="D29" s="258"/>
      <c r="E29" s="258"/>
      <c r="F29" s="258"/>
      <c r="G29" s="258"/>
      <c r="H29" s="258"/>
      <c r="I29" s="258"/>
      <c r="J29" s="258"/>
      <c r="K29" s="258"/>
      <c r="L29" s="258"/>
      <c r="M29" s="258"/>
      <c r="N29" s="259"/>
    </row>
    <row r="30" spans="1:14" ht="27" customHeight="1">
      <c r="A30" s="257"/>
      <c r="B30" s="258"/>
      <c r="C30" s="258"/>
      <c r="D30" s="258"/>
      <c r="E30" s="258"/>
      <c r="F30" s="258"/>
      <c r="G30" s="258"/>
      <c r="H30" s="258"/>
      <c r="I30" s="258"/>
      <c r="J30" s="258"/>
      <c r="K30" s="258"/>
      <c r="L30" s="258"/>
      <c r="M30" s="258"/>
      <c r="N30" s="259"/>
    </row>
    <row r="31" spans="1:14" ht="27" customHeight="1">
      <c r="A31" s="257"/>
      <c r="B31" s="258"/>
      <c r="C31" s="258"/>
      <c r="D31" s="258"/>
      <c r="E31" s="258"/>
      <c r="F31" s="258"/>
      <c r="G31" s="258"/>
      <c r="H31" s="258"/>
      <c r="I31" s="258"/>
      <c r="J31" s="258"/>
      <c r="K31" s="258"/>
      <c r="L31" s="258"/>
      <c r="M31" s="258"/>
      <c r="N31" s="259"/>
    </row>
    <row r="32" spans="1:14" ht="27" customHeight="1">
      <c r="A32" s="257"/>
      <c r="B32" s="258"/>
      <c r="C32" s="258"/>
      <c r="D32" s="258"/>
      <c r="E32" s="258"/>
      <c r="F32" s="258"/>
      <c r="G32" s="258"/>
      <c r="H32" s="258"/>
      <c r="I32" s="258"/>
      <c r="J32" s="258"/>
      <c r="K32" s="258"/>
      <c r="L32" s="258"/>
      <c r="M32" s="258"/>
      <c r="N32" s="259"/>
    </row>
    <row r="33" spans="1:14" ht="27" customHeight="1">
      <c r="A33" s="257"/>
      <c r="B33" s="258"/>
      <c r="C33" s="258"/>
      <c r="D33" s="258"/>
      <c r="E33" s="258"/>
      <c r="F33" s="258"/>
      <c r="G33" s="258"/>
      <c r="H33" s="258"/>
      <c r="I33" s="258"/>
      <c r="J33" s="258"/>
      <c r="K33" s="258"/>
      <c r="L33" s="258"/>
      <c r="M33" s="258"/>
      <c r="N33" s="259"/>
    </row>
    <row r="34" spans="1:14" ht="27" customHeight="1">
      <c r="A34" s="257"/>
      <c r="B34" s="258"/>
      <c r="C34" s="258"/>
      <c r="D34" s="258"/>
      <c r="E34" s="258"/>
      <c r="F34" s="258"/>
      <c r="G34" s="258"/>
      <c r="H34" s="258"/>
      <c r="I34" s="258"/>
      <c r="J34" s="258"/>
      <c r="K34" s="258"/>
      <c r="L34" s="258"/>
      <c r="M34" s="258"/>
      <c r="N34" s="259"/>
    </row>
    <row r="35" spans="1:14" ht="27" customHeight="1" thickBot="1">
      <c r="A35" s="267"/>
      <c r="B35" s="265"/>
      <c r="C35" s="265"/>
      <c r="D35" s="265"/>
      <c r="E35" s="265"/>
      <c r="F35" s="265"/>
      <c r="G35" s="265"/>
      <c r="H35" s="265"/>
      <c r="I35" s="265"/>
      <c r="J35" s="265"/>
      <c r="K35" s="265"/>
      <c r="L35" s="265"/>
      <c r="M35" s="265"/>
      <c r="N35" s="266"/>
    </row>
    <row r="36" spans="1:14" ht="13.5" customHeight="1">
      <c r="A36" s="9"/>
      <c r="B36" s="9"/>
      <c r="C36" s="9"/>
      <c r="D36" s="9"/>
      <c r="E36" s="9"/>
      <c r="F36" s="9"/>
      <c r="G36" s="9"/>
      <c r="H36" s="9"/>
      <c r="I36" s="9"/>
      <c r="J36" s="9"/>
      <c r="K36" s="9"/>
      <c r="L36" s="9"/>
      <c r="M36" s="9"/>
      <c r="N36" s="9"/>
    </row>
    <row r="37" ht="13.5">
      <c r="N37" s="2" t="s">
        <v>30</v>
      </c>
    </row>
  </sheetData>
  <sheetProtection/>
  <mergeCells count="55">
    <mergeCell ref="A4:N4"/>
    <mergeCell ref="A5:N5"/>
    <mergeCell ref="A13:D13"/>
    <mergeCell ref="E20:N20"/>
    <mergeCell ref="E10:N10"/>
    <mergeCell ref="A20:D20"/>
    <mergeCell ref="A12:N12"/>
    <mergeCell ref="B7:N7"/>
    <mergeCell ref="E23:N23"/>
    <mergeCell ref="A8:B8"/>
    <mergeCell ref="C8:E8"/>
    <mergeCell ref="A23:D23"/>
    <mergeCell ref="A22:D22"/>
    <mergeCell ref="A10:D10"/>
    <mergeCell ref="A14:D14"/>
    <mergeCell ref="E13:N13"/>
    <mergeCell ref="A26:D26"/>
    <mergeCell ref="E24:N24"/>
    <mergeCell ref="E22:N22"/>
    <mergeCell ref="A15:D15"/>
    <mergeCell ref="A24:D24"/>
    <mergeCell ref="A25:D25"/>
    <mergeCell ref="E18:N18"/>
    <mergeCell ref="A21:D21"/>
    <mergeCell ref="A18:D18"/>
    <mergeCell ref="E27:N27"/>
    <mergeCell ref="A27:D27"/>
    <mergeCell ref="E25:N25"/>
    <mergeCell ref="E35:N35"/>
    <mergeCell ref="L2:N2"/>
    <mergeCell ref="A16:D16"/>
    <mergeCell ref="E16:N16"/>
    <mergeCell ref="A17:D17"/>
    <mergeCell ref="E17:N17"/>
    <mergeCell ref="E29:N29"/>
    <mergeCell ref="E33:N33"/>
    <mergeCell ref="A32:D32"/>
    <mergeCell ref="E32:N32"/>
    <mergeCell ref="E28:N28"/>
    <mergeCell ref="E15:N15"/>
    <mergeCell ref="E14:N14"/>
    <mergeCell ref="A19:D19"/>
    <mergeCell ref="E21:N21"/>
    <mergeCell ref="E19:N19"/>
    <mergeCell ref="E26:N26"/>
    <mergeCell ref="E30:N30"/>
    <mergeCell ref="E31:N31"/>
    <mergeCell ref="A35:D35"/>
    <mergeCell ref="A28:D28"/>
    <mergeCell ref="A29:D29"/>
    <mergeCell ref="A30:D30"/>
    <mergeCell ref="A31:D31"/>
    <mergeCell ref="A33:D33"/>
    <mergeCell ref="A34:D34"/>
    <mergeCell ref="E34:N3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P3070191</cp:lastModifiedBy>
  <cp:lastPrinted>2012-10-31T07:43:34Z</cp:lastPrinted>
  <dcterms:created xsi:type="dcterms:W3CDTF">2008-03-03T07:57:31Z</dcterms:created>
  <dcterms:modified xsi:type="dcterms:W3CDTF">2012-11-26T04:56:21Z</dcterms:modified>
  <cp:category/>
  <cp:version/>
  <cp:contentType/>
  <cp:contentStatus/>
</cp:coreProperties>
</file>