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10" windowHeight="11640" tabRatio="883" activeTab="1"/>
  </bookViews>
  <sheets>
    <sheet name="入力シート" sheetId="1" r:id="rId1"/>
    <sheet name="実施要領書(表紙)" sheetId="2" r:id="rId2"/>
    <sheet name="実施要領書(特別簡易型)" sheetId="3" r:id="rId3"/>
    <sheet name="実施要領書(特別簡易型)別表" sheetId="4" r:id="rId4"/>
    <sheet name="特別簡易型第１号様式" sheetId="5" r:id="rId5"/>
  </sheets>
  <definedNames>
    <definedName name="OLE_LINK3" localSheetId="3">'実施要領書(特別簡易型)別表'!$C$15</definedName>
    <definedName name="_xlnm.Print_Area" localSheetId="3">'実施要領書(特別簡易型)別表'!$A$1:$H$41</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<sst xmlns="http://schemas.openxmlformats.org/spreadsheetml/2006/main" count="201" uniqueCount="169">
  <si>
    <t>評価項目</t>
  </si>
  <si>
    <t>様式</t>
  </si>
  <si>
    <t>工事名</t>
  </si>
  <si>
    <t>同種工事の施工実績</t>
  </si>
  <si>
    <t>横浜市優良工事請負業者表彰の実績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</si>
  <si>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</si>
  <si>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</si>
  <si>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</si>
  <si>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</si>
  <si>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</si>
  <si>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</si>
  <si>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</si>
  <si>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</si>
  <si>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</si>
  <si>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</si>
  <si>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</si>
  <si>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</si>
  <si>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</si>
  <si>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</si>
  <si>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</si>
  <si>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土木</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</si>
  <si>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</si>
  <si>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</si>
  <si>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</si>
  <si>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</si>
  <si>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</si>
  <si>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</si>
  <si>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</si>
  <si>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</si>
  <si>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</si>
  <si>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</si>
  <si>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</si>
  <si>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</si>
  <si>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</si>
  <si>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</si>
  <si>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</si>
  <si>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</si>
  <si>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</si>
  <si>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</si>
  <si>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</si>
  <si>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</si>
  <si>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入力欄</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</si>
  <si>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</si>
  <si>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</si>
  <si>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</si>
  <si>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</si>
  <si>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横浜市優良工事請負業者表彰の実績</t>
  </si>
  <si>
    <t>環境マネジメントシステムの取組状況</t>
  </si>
  <si>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</si>
  <si>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</si>
  <si>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</si>
  <si>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</si>
  <si>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</si>
  <si>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</si>
  <si>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</si>
  <si>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</si>
  <si>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</si>
  <si>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</si>
  <si>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建設業の許可における主たる営業所の所在地</t>
  </si>
  <si>
    <t>横浜市災害協力業者名簿の登載</t>
  </si>
  <si>
    <t>環境マネジメントシステムの取組状況</t>
  </si>
  <si>
    <t>各評価項目の満点の合計</t>
  </si>
  <si>
    <t>評価
項目</t>
  </si>
  <si>
    <t>具体的
評価項目</t>
  </si>
  <si>
    <t>建設業の許可における主たる営業所の所在地</t>
  </si>
  <si>
    <t>技術資料作成に関する質問書提出期限</t>
  </si>
  <si>
    <t>技術資料作成に関する回答日</t>
  </si>
  <si>
    <t>技術者の資格</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</si>
  <si>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</si>
  <si>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</si>
  <si>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</si>
  <si>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</si>
  <si>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</si>
  <si>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</si>
  <si>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</si>
  <si>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</si>
  <si>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</si>
  <si>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</si>
  <si>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</si>
  <si>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</si>
  <si>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</si>
  <si>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</si>
  <si>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同種工事(技術者)○○○○○○○○○○○○○○○○○○○○○○○○</t>
  </si>
  <si>
    <t>（共同企業体の場合は
代表者）</t>
  </si>
  <si>
    <t>技術資料を以下のとおり提出します。なお、資料の内容については事実と相違ないことを誓約します。</t>
  </si>
  <si>
    <t>実績等記入欄</t>
  </si>
  <si>
    <t>企業の同種工事の施工実績</t>
  </si>
  <si>
    <t>工事成績評定点の実績</t>
  </si>
  <si>
    <t>同一登録工種をリストから選択して下さい。</t>
  </si>
  <si>
    <t>同一部門をリストから選択して下さい。</t>
  </si>
  <si>
    <t>技術者の同種工事の施工経験</t>
  </si>
  <si>
    <t>同種工事を記入して下さい。</t>
  </si>
  <si>
    <t>施工場所（区）を記入して下さい。</t>
  </si>
  <si>
    <t>災害協力業者名簿の登載</t>
  </si>
  <si>
    <t>横浜市優良工事技術者表彰の実績</t>
  </si>
  <si>
    <t>ほ装</t>
  </si>
  <si>
    <t>内容</t>
  </si>
  <si>
    <t>日程</t>
  </si>
  <si>
    <t>技術資料作成に関する質問書提出期限（注１）</t>
  </si>
  <si>
    <t>技術資料作成に関する質問書に対する回答</t>
  </si>
  <si>
    <t>技術資料受付期間（入札期間）</t>
  </si>
  <si>
    <t xml:space="preserve">落札者の決定、評価結果公表（注２） </t>
  </si>
  <si>
    <t>技術資料受付開始
(入札開始)</t>
  </si>
  <si>
    <t>技術資料受付終了
(入札終了)</t>
  </si>
  <si>
    <t>評価結果公表日</t>
  </si>
  <si>
    <t>適用</t>
  </si>
  <si>
    <t>工事施工場所の行政区</t>
  </si>
  <si>
    <t>定義</t>
  </si>
  <si>
    <t>用語</t>
  </si>
  <si>
    <t>配置予定技術者の施工経験の
同種工事</t>
  </si>
  <si>
    <t>技術資料提出書（特別簡易型）</t>
  </si>
  <si>
    <t>横浜市災害協力業者名簿の登載</t>
  </si>
  <si>
    <t>（表紙）</t>
  </si>
  <si>
    <t>※２　本市発注工事には、水道局、交通局及び病院経営局発注工事を含みます。なお、公社等の発注工事は含みません。</t>
  </si>
  <si>
    <t>※３　共同企業体の構成員としての実績の場合は、構成員の出資比率を問いません。</t>
  </si>
  <si>
    <t>※４　技術力結集型共同企業体での参加の場合は、いずれの構成員も評価対象とし、評価項目ごとにいずれの構成員を評価対象とする
　　か選択できることとします。実績の回数により加算点が異なる評価項目（工事成績評定点の実績及び横浜市優良工事請負業者表彰
　　の実績）については、どちらか一方の構成員の実績の回数を評価対象とします（各構成員の実績の合算はしません）。</t>
  </si>
  <si>
    <t>※１　共同企業体の構成員としての実績の場合は、出資比率が10分の2以上のものに限ります。その場合は出資比率を証明する書類（
　　ＪＶ協定書の写し等）を合わせて提出してください。</t>
  </si>
  <si>
    <t>配置予定技術者の資格（※5）</t>
  </si>
  <si>
    <t xml:space="preserve">  (2) 適用理由
       横浜市請負工事等総合評価落札方式実施要綱（以下「実施要綱」という。）第３条の規定に基づき、入札
　　者の施工能力等と入札価格を一体として評価することが妥当と認められる工事のため。</t>
  </si>
  <si>
    <t>12  技術提案等が達成されなかったときの取扱
  (1) 入札参加者の技術資料の虚偽記載等明らかに悪質な行為があった場合には、横浜市一般競争参加停止
　　及び指名停止等措置要綱の規定に基づき停止措置等を行います。
  (2) 落札者の技術提案等が達成されなかったときは、自然災害等の不可抗力により達成されない場合を除き、
    落札者は本市の指定する期間内に次の式により算出した違約金を支払わなければなりません。
       違約金（税抜き）＝Ａ－ （Ｂ＋Ｃ２）／（Ｂ＋Ｃ１）×Ａ
　　   Ａ：当初の入札価格
　　   Ｂ：標準点（100点）
　　   Ｃ１：入札時の技術提案等に基づく加算点
　　   Ｃ２：技術提案等が達成できなかった場合の加算点
　     計算の過程では、小数点以下第４位未満を切り捨てます。
  ※　なお、この項目の取扱につきましては、実施要綱第18条の規定に基づきますので、ご留意ください。</t>
  </si>
  <si>
    <t>※４　技術修得型共同企業体での参加の場合は、代表構成員に限り評価対象とします。</t>
  </si>
  <si>
    <t>総合評価落札方式実施要領書(特別簡易型)</t>
  </si>
  <si>
    <t>総合評価落札方式実施要領書</t>
  </si>
  <si>
    <t>（特別簡易型）</t>
  </si>
  <si>
    <t>横浜市</t>
  </si>
  <si>
    <t>工事成績評定点の実績</t>
  </si>
  <si>
    <t>配置予定技術者の施工経験</t>
  </si>
  <si>
    <t>配置予定技術者の資格</t>
  </si>
  <si>
    <t>配置予定現場代理人の横浜市優良工事技術者表彰の実績</t>
  </si>
  <si>
    <t>品質管理マネジメントシステムの取組状況</t>
  </si>
  <si>
    <t>建設業の許可における主たる営業所の所在地</t>
  </si>
  <si>
    <t>同種工事(企業)○○○○○○○○○○○○○○○○○○○○○○○○</t>
  </si>
  <si>
    <t>○○・□□建設共同企業体</t>
  </si>
  <si>
    <t>７　欠格要件
    第１号様式の提出がないもの、あるいは提出された技術資料の第１号様式に押印がないものは欠格とします。</t>
  </si>
  <si>
    <t>１　適用
本実施要領書は、価格その他の条件が本市にとって最も有利なものをもって申し込みをした者を落札者として決定する総合評価落札方式（特別簡易型）による次の工事に適用します。</t>
  </si>
  <si>
    <t xml:space="preserve">  (1) 工事名</t>
  </si>
  <si>
    <t>２　提出を要する書類
    入札に参加しようとする者（以下「入札参加者」という。）は、別表に定める書類（記載内容を証明する書類を
  含む。以下「技術資料」という。）を１部提出してください。なお、提出いただいた技術資料は返却しません。</t>
  </si>
  <si>
    <t>３  スケジュール
    技術資料に関するスケジュールは次表のとおりです。</t>
  </si>
  <si>
    <t>４  技術資料の具体的評価項目と用語の定義
    本件工事における具体的評価項目及び用語の定義は以下のとおりとします。</t>
  </si>
  <si>
    <t>同種工事</t>
  </si>
  <si>
    <r>
      <t>同一登録工種</t>
    </r>
    <r>
      <rPr>
        <sz val="9"/>
        <rFont val="ＭＳ Ｐ明朝"/>
        <family val="1"/>
      </rPr>
      <t>（横浜市工事請負に関する競争入札取扱要綱別表１より）＊１</t>
    </r>
  </si>
  <si>
    <t>横浜市優良工事請負業者表彰の
同一部門</t>
  </si>
  <si>
    <t>横浜市優良工事技術者表彰の
同一部門</t>
  </si>
  <si>
    <t>５  技術資料の提出方法
  (1) 提出部数
       １部
  (2) 提出方法
       郵送又は直接持参してください。
       技術資料は郵送又は持参にかかわらず、第１号様式に押印のうえ必ず封筒に入れ、使用印鑑で封印を
    行ってください。封筒の表面に「技術資料在中」と朱書きし、あて名は「横浜市財政局契約第一課あて」とし
　　てください。また、裏面には開札日、工事名、商号（又は名称）、業者コード及び連絡先を記載してください。
  (3) 提出先
       〒231-0017　横浜市中区港町1丁目1番地
       横浜市財政局契約部契約第一課（関内中央ビル２階）
       電話045(671)2244
  (4) 提出期間
       「３　スケジュール」に定める技術資料の受付期間（土曜日、日曜日及び祝日を除く毎日午前９時か
    ら正午まで及び午後１時から午後５時まで）
　　　※　郵送による提出の場合は、受付期間の最終日の午後５時までに、（３）に定める提出先に到着するよう
        に送付してください。
  (5) その他
     ア  技術資料作成に要する費用は、提出する者の負担とし、提出した資料等は返還しません。
　　 イ　提出後の技術資料の変更及び追加等は、（４）に定める提出期間内であっても認められません。</t>
  </si>
  <si>
    <t>６  技術資料の記入方法と評価基準
    技術資料の記入方法と評価基準は別表のとおりです。</t>
  </si>
  <si>
    <t>10  評価結果等の公表
     評価結果等（落札者及び入札者の評価結果等）は、落札者の決定後、横浜市ホームページで公表します。</t>
  </si>
  <si>
    <t>11　落札者の施工方法等
     落札者は、提出した技術資料に基づき施工しなければなりません。また、技術提案に係る設計変更等は原
　則として行いません。</t>
  </si>
  <si>
    <t>13　評価結果に対する苦情申立て
     評価結果に対して不服がある入札参加者は、書面により次のとおり苦情を申し立てることができます。
  (1) 申立て先
　　   〒231-0017　横浜市中区港町１丁目１番地
　　   横浜市 財政局 公共施設・事業調整室 公共施設・事業調整課
　　   電話045(671)2275
  (2) 申立て期間
　　   評価結果の公表の日から14日以内。なお受付は、土曜日、日曜日及び祝日を除く午前9時から正午まで及
    び午後１時から午後５時まで。</t>
  </si>
  <si>
    <t>※共同企業体名（ＪＶコード）</t>
  </si>
  <si>
    <t>（共同企業体の場合は共同企業体のＪＶコード）</t>
  </si>
  <si>
    <t>８　総合評価落札方式による評価の方法
  (1) 技術資料の審査及び技術評価点の算出
     ア  提出された技術資料について、別表の技術資料の記入方法と評価基準に基づき厳正かつ公平に評価、
       審査します。
     イ  審査の経緯は、原則として非公開とします。
     ウ  技術資料における審査の基準日は「３　スケジュール」に定める入札期間の最終日（技術資料の受付期間
　　　 の最終日） とします（ただし、基準日を別に定める場合を除きます。）。
     エ　審査の結果、評価項目ごとの最低限の要求要件を満たす場合に標準点（100点）を与え、さらに技術資
       料の内容に応じて、評価基準に基づき加算点を与え、技術評価点を算出します。
          技術評価点＝標準点（100点）＋加算点
     オ　技術資料は指定されたサイズ、枚数（別表「記入方法」欄に記載）内を評価します。これを超えるものは
       評価しません。
     カ　評価は技術資料受付期間(入札期間)内に提出された技術資料のみで行います。
     キ　企業の施工能力及び企業の社会性・信頼性において、様式あるいは添付資料不足の場合や添付資料
       で実績等が確認できない場合、またその内容に疑義がある場合は、その実績等を評価しません。
     ク　不鮮明な記載、誤字、脱字は、0点となる場合があります。
  (2) 評価値の算出
　　   (1)により技術評価点を算出した後、開札を行い、次の式により評価値を算出します。
　　   評価値＝技術評価点／入札価格＝（標準点＋加算点）／入札価格
　　   ただし、算出方法は以下のとおりとします。
     ア　標準点は100点とします。
     イ　上記の入札価格は消費税及び地方消費税を除いた価格とし、単位は億円単位とします。
     ウ　評価値は、小数点以下第４位未満を切り捨てます。</t>
  </si>
  <si>
    <t>※５　技術資料における技術評価点とは異なる評価点となる技術者及び現場代理人を配置した場合は「12　技術提案等が達成されなか
　　ったときの取扱」の対象となります。</t>
  </si>
  <si>
    <r>
      <t>※６　配置予定技術者については、調達公告の入札参加資格「技術者」及び「その他」を、配置予定現場代理人については、調達公告
　　の入札参加資格「その他」を参照して</t>
    </r>
    <r>
      <rPr>
        <sz val="9"/>
        <color indexed="62"/>
        <rFont val="ＭＳ 明朝"/>
        <family val="1"/>
      </rPr>
      <t>くだ</t>
    </r>
    <r>
      <rPr>
        <sz val="9"/>
        <rFont val="ＭＳ 明朝"/>
        <family val="1"/>
      </rPr>
      <t>さい。</t>
    </r>
  </si>
  <si>
    <t>指定の様式に会社名、担当者等を記入し、他の様式、添付書類を確認のうえ、押印してください。</t>
  </si>
  <si>
    <t>　（注１）　技術資料を作成するにあたり質問がある場合は、「設計図書に対する質問書」により上記スケジュールに定
           める期間内に提出してください。具体的な質問方法は設計図書をご覧ください。（評価基準に関する質問につ
　　　　　いては受付けません。)
             なお、質問の内容が知的財産権等の排他的権利に関係する場合等には、上記実施スケジュールに定める
          日に直接質問者へファックスで回答することがあります。この場合、ホームページ等への登載は行いません。
　（注２）　落札者の決定及び評価結果の公表日はあくまで目安であり、低入札価格調査等により表記日程より遅くな
          ることがあります。</t>
  </si>
  <si>
    <t>同種工事の施工実績</t>
  </si>
  <si>
    <t>添付資料</t>
  </si>
  <si>
    <t>14　その他
   (1) この実施要領書によるもののほか、入札に関する事項については入札公告に定めるとおりです。
   (2) 本市が配布する資料等は入札参加に係る検討以外で使用することを禁じます。
   (3) 提出された技術資料の内容については、その後の工事において、その内容が一般的に使用されている状
     態になった場合には、本市が無償で使用できるものとします。ただし、知的財産権等の排他的権利を有する
     提案についてはこの限りではありません。
   (4) 技術資料に関する事項が他の者に知られることのないように、取り扱うものとします。また提出者の了承を
     得ることなく、その一部を採用することはありません。
   (5)技術資料提出書の記入及び添付資料の作成にあたっては、横浜市財政局公共施設・事業調整課のホーム
　　ページより「横浜市総合評価落札方式　技術資料作成の留意点」をご参照ください。</t>
  </si>
  <si>
    <t>＊１　過去3年度の工事の工種は、横浜市ホームページ（ヨコハマ・入札のとびら＞入札・契約情報＞入札・契約結果検索（工事））の検索結果画面で確認できます。</t>
  </si>
  <si>
    <t>９　落札者の決定方法
  (1) 次のアからウまでの要件にすべて該当する入札者のうち、８（２）により算出する評価値が最も高い者を落札
    予定者とします。なお、評価値の同じ落札予定者が２者以上あるときには、当該者にくじを引かせて落札予定
    者１者を決めます。
     ア  入札価格が予定価格（税抜き）の制限の範囲内であること。
　　 イ  入札者が提出した技術資料が、「７　欠格要件」に定めた要件に一つも該当していないこと。
　　 ウ  評価値が標準点を予定価格（単位：億円　税込み）の105分の100で除して得た数値を下回っていない
　　   こと。
  (2) 落札予定者が入札公告等に定める入札参加資格を満たす者であるかどうかの確認を行います。入札参加
　　資格の確認については、入札公告本文６に定めるとおりです。
  (3) 落札予定者が入札参加資格を満たす者であると確認できた場合には、当該落札予定者を落札者として
    決定します。
  (4) 落札予定者の入札価格が調査基準価格未満である場合の取扱は入札公告本文６によります。</t>
  </si>
  <si>
    <t>企業の施工能力
（※4）</t>
  </si>
  <si>
    <t>企業の社会性・信頼性
（※4）</t>
  </si>
  <si>
    <t>配置予定現場代理人の横浜市優良工事技術者表彰の実績
（※5）</t>
  </si>
  <si>
    <t>配置予定技術者の施工経験
（※5）</t>
  </si>
  <si>
    <t>西暦で記入して下さい。(例　2012/10/1)</t>
  </si>
  <si>
    <t>平成２４年１０月１日版</t>
  </si>
  <si>
    <t>不適用</t>
  </si>
  <si>
    <t>栄区本郷台一丁目地内舗装補修工事</t>
  </si>
  <si>
    <t>栄区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</si>
</sst>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0">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sz val="9"/>
      <color indexed="62"/>
      <name val="ＭＳ 明朝"/>
      <family val="1"/>
    </font>
    <font>
      <b/>
      <sz val="9"/>
      <name val="ＭＳ ゴシック"/>
      <family val="3"/>
    </font>
    <font>
      <b/>
      <sz val="9"/>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4" tint="-0.24997000396251678"/>
      <name val="ＭＳ 明朝"/>
      <family val="1"/>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diagonalUp="1">
      <left style="thick">
        <color indexed="10"/>
      </left>
      <right style="thick">
        <color indexed="10"/>
      </right>
      <top style="thin">
        <color indexed="8"/>
      </top>
      <bottom style="thick">
        <color indexed="10"/>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4" fillId="0" borderId="0" applyNumberFormat="0" applyFill="0" applyBorder="0" applyAlignment="0" applyProtection="0"/>
    <xf numFmtId="0" fontId="57" fillId="32" borderId="0" applyNumberFormat="0" applyBorder="0" applyAlignment="0" applyProtection="0"/>
  </cellStyleXfs>
  <cellXfs count="214">
    <xf numFmtId="0" fontId="0" fillId="0" borderId="0" xfId="0" applyAlignment="1">
      <alignment vertical="center"/>
    </xf>
    <xf numFmtId="0" fontId="0" fillId="0" borderId="0" xfId="0" applyFont="1" applyFill="1"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10" xfId="0" applyFont="1" applyBorder="1" applyAlignment="1" applyProtection="1">
      <alignment horizontal="center"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0" fontId="4" fillId="0" borderId="0" xfId="0" applyFont="1" applyAlignment="1" applyProtection="1">
      <alignment vertical="top" wrapText="1"/>
      <protection/>
    </xf>
    <xf numFmtId="0" fontId="4" fillId="0" borderId="0" xfId="0" applyFont="1" applyFill="1" applyBorder="1" applyAlignment="1" applyProtection="1">
      <alignment horizontal="center" vertical="center"/>
      <protection/>
    </xf>
    <xf numFmtId="58" fontId="4" fillId="0" borderId="10" xfId="0" applyNumberFormat="1" applyFont="1" applyFill="1" applyBorder="1" applyAlignment="1" applyProtection="1">
      <alignment horizontal="left" vertical="center"/>
      <protection/>
    </xf>
    <xf numFmtId="58" fontId="4" fillId="0" borderId="0" xfId="0" applyNumberFormat="1" applyFont="1" applyFill="1" applyBorder="1" applyAlignment="1" applyProtection="1">
      <alignment horizontal="left" vertical="center"/>
      <protection/>
    </xf>
    <xf numFmtId="189" fontId="4" fillId="0" borderId="10" xfId="0" applyNumberFormat="1" applyFont="1" applyFill="1" applyBorder="1" applyAlignment="1" applyProtection="1">
      <alignment horizontal="left" vertical="center"/>
      <protection/>
    </xf>
    <xf numFmtId="189" fontId="4" fillId="0" borderId="0" xfId="0" applyNumberFormat="1" applyFont="1" applyFill="1" applyBorder="1" applyAlignment="1" applyProtection="1">
      <alignment horizontal="left" vertical="center"/>
      <protection/>
    </xf>
    <xf numFmtId="190" fontId="4" fillId="0" borderId="10" xfId="0" applyNumberFormat="1" applyFont="1" applyFill="1" applyBorder="1" applyAlignment="1" applyProtection="1">
      <alignment horizontal="left" vertical="center"/>
      <protection/>
    </xf>
    <xf numFmtId="190" fontId="4" fillId="0" borderId="0" xfId="0" applyNumberFormat="1" applyFont="1" applyFill="1" applyBorder="1" applyAlignment="1" applyProtection="1">
      <alignment horizontal="left" vertical="center"/>
      <protection/>
    </xf>
    <xf numFmtId="191" fontId="4" fillId="0" borderId="1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0" fontId="4"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4" fillId="0" borderId="0" xfId="0" applyFont="1" applyAlignment="1" applyProtection="1">
      <alignment/>
      <protection/>
    </xf>
    <xf numFmtId="0" fontId="4" fillId="0" borderId="0" xfId="0" applyFont="1" applyAlignment="1" applyProtection="1">
      <alignment wrapText="1"/>
      <protection/>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0" fontId="0" fillId="0" borderId="25" xfId="0" applyBorder="1" applyAlignment="1" applyProtection="1">
      <alignment vertical="center"/>
      <protection/>
    </xf>
    <xf numFmtId="176"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180" fontId="0" fillId="0" borderId="27" xfId="0" applyNumberForma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9"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30" xfId="0" applyFont="1" applyFill="1" applyBorder="1" applyAlignment="1" applyProtection="1">
      <alignment vertical="center" wrapText="1"/>
      <protection/>
    </xf>
    <xf numFmtId="0" fontId="0" fillId="34" borderId="26" xfId="0" applyFill="1" applyBorder="1" applyAlignment="1" applyProtection="1">
      <alignment horizontal="center" vertical="center"/>
      <protection/>
    </xf>
    <xf numFmtId="0" fontId="0" fillId="34" borderId="27" xfId="0" applyFill="1" applyBorder="1" applyAlignment="1" applyProtection="1">
      <alignment horizontal="center" vertical="center"/>
      <protection/>
    </xf>
    <xf numFmtId="0" fontId="0" fillId="34" borderId="28"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1"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2" fillId="0" borderId="12" xfId="0" applyFont="1" applyFill="1" applyBorder="1" applyAlignment="1">
      <alignment wrapText="1"/>
    </xf>
    <xf numFmtId="0" fontId="10" fillId="0" borderId="13" xfId="0" applyFont="1" applyFill="1" applyBorder="1" applyAlignment="1">
      <alignment horizontal="justify" vertical="top" wrapText="1"/>
    </xf>
    <xf numFmtId="0" fontId="9" fillId="0" borderId="32" xfId="0" applyFont="1" applyFill="1" applyBorder="1" applyAlignment="1">
      <alignment horizontal="center" vertical="center" wrapText="1"/>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33"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34"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36" xfId="0" applyFill="1" applyBorder="1" applyAlignment="1" applyProtection="1">
      <alignment horizontal="center" vertical="center"/>
      <protection/>
    </xf>
    <xf numFmtId="0" fontId="2" fillId="0" borderId="37" xfId="0" applyFont="1" applyBorder="1" applyAlignment="1" applyProtection="1">
      <alignment horizontal="left" vertical="center" wrapText="1"/>
      <protection/>
    </xf>
    <xf numFmtId="0" fontId="2" fillId="0" borderId="38"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0" fontId="16" fillId="0" borderId="0" xfId="0" applyFont="1" applyBorder="1" applyAlignment="1" applyProtection="1">
      <alignment vertical="center" wrapText="1"/>
      <protection/>
    </xf>
    <xf numFmtId="0" fontId="16" fillId="0" borderId="10" xfId="0" applyFont="1" applyFill="1" applyBorder="1" applyAlignment="1" applyProtection="1">
      <alignment vertical="center" wrapText="1"/>
      <protection/>
    </xf>
    <xf numFmtId="0" fontId="16" fillId="0" borderId="10" xfId="0" applyFont="1" applyBorder="1" applyAlignment="1" applyProtection="1">
      <alignment vertical="center" wrapText="1"/>
      <protection/>
    </xf>
    <xf numFmtId="0" fontId="4" fillId="0" borderId="0" xfId="0" applyFont="1" applyAlignment="1" applyProtection="1">
      <alignment vertical="center" wrapText="1"/>
      <protection/>
    </xf>
    <xf numFmtId="0" fontId="16" fillId="0" borderId="10" xfId="0" applyFont="1" applyBorder="1" applyAlignment="1" applyProtection="1">
      <alignment horizontal="center" vertical="center" wrapText="1"/>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center" vertical="center"/>
      <protection/>
    </xf>
    <xf numFmtId="0" fontId="4" fillId="0" borderId="0" xfId="0" applyFont="1" applyAlignment="1" applyProtection="1">
      <alignment vertical="top" wrapText="1"/>
      <protection/>
    </xf>
    <xf numFmtId="0" fontId="4" fillId="0" borderId="0" xfId="0" applyFont="1" applyFill="1" applyBorder="1" applyAlignment="1" applyProtection="1">
      <alignment vertical="center"/>
      <protection/>
    </xf>
    <xf numFmtId="0" fontId="4" fillId="0" borderId="0" xfId="0" applyFont="1" applyAlignment="1">
      <alignment vertical="top" wrapText="1"/>
    </xf>
    <xf numFmtId="0" fontId="4" fillId="0" borderId="0" xfId="0" applyFont="1" applyBorder="1" applyAlignment="1" applyProtection="1">
      <alignment vertical="top" wrapText="1"/>
      <protection/>
    </xf>
    <xf numFmtId="0" fontId="16" fillId="0" borderId="0" xfId="0" applyFont="1" applyFill="1" applyAlignment="1" applyProtection="1">
      <alignment vertical="top" wrapText="1"/>
      <protection/>
    </xf>
    <xf numFmtId="0" fontId="58" fillId="0" borderId="0" xfId="0" applyFont="1" applyFill="1" applyAlignment="1">
      <alignment vertical="top" wrapText="1" shrinkToFit="1"/>
    </xf>
    <xf numFmtId="0" fontId="58" fillId="0" borderId="0" xfId="0" applyFont="1" applyAlignment="1">
      <alignment vertical="top" wrapText="1" shrinkToFit="1"/>
    </xf>
    <xf numFmtId="0" fontId="10" fillId="0" borderId="35" xfId="0" applyFont="1" applyFill="1" applyBorder="1" applyAlignment="1">
      <alignment horizontal="left" vertical="top" wrapText="1"/>
    </xf>
    <xf numFmtId="0" fontId="10" fillId="0" borderId="36" xfId="0" applyFont="1" applyFill="1" applyBorder="1" applyAlignment="1">
      <alignment horizontal="left" vertical="top"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10" fillId="0" borderId="0" xfId="0" applyFont="1" applyFill="1" applyAlignment="1">
      <alignment vertical="top" wrapText="1"/>
    </xf>
    <xf numFmtId="0" fontId="10" fillId="0" borderId="12" xfId="0" applyFont="1" applyFill="1" applyBorder="1" applyAlignment="1">
      <alignment vertical="center" wrapText="1"/>
    </xf>
    <xf numFmtId="0" fontId="10" fillId="0" borderId="35" xfId="0" applyFont="1" applyFill="1" applyBorder="1" applyAlignment="1">
      <alignment vertical="center" wrapText="1"/>
    </xf>
    <xf numFmtId="0" fontId="10" fillId="0" borderId="36" xfId="0" applyFont="1" applyFill="1" applyBorder="1" applyAlignment="1">
      <alignment vertical="center" wrapText="1"/>
    </xf>
    <xf numFmtId="0" fontId="10" fillId="0" borderId="10" xfId="0" applyFont="1" applyFill="1" applyBorder="1" applyAlignment="1">
      <alignment horizontal="left" vertical="top" wrapText="1"/>
    </xf>
    <xf numFmtId="0" fontId="10" fillId="0" borderId="12"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21" fillId="0" borderId="12" xfId="0" applyFont="1" applyFill="1" applyBorder="1" applyAlignment="1">
      <alignment horizontal="center" vertical="center" wrapText="1"/>
    </xf>
    <xf numFmtId="0" fontId="21" fillId="0" borderId="35"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35" xfId="0" applyFont="1" applyFill="1" applyBorder="1" applyAlignment="1">
      <alignment vertical="top" wrapText="1"/>
    </xf>
    <xf numFmtId="0" fontId="10" fillId="0" borderId="36" xfId="0" applyFont="1" applyFill="1" applyBorder="1" applyAlignment="1">
      <alignment vertical="top" wrapText="1"/>
    </xf>
    <xf numFmtId="0" fontId="10" fillId="0" borderId="33"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top" wrapText="1"/>
    </xf>
    <xf numFmtId="0" fontId="21" fillId="0" borderId="10" xfId="0" applyFont="1" applyFill="1" applyBorder="1" applyAlignment="1">
      <alignment horizontal="left" vertical="center" wrapText="1"/>
    </xf>
    <xf numFmtId="0" fontId="22" fillId="0" borderId="36"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10" fillId="0" borderId="14"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7" xfId="0" applyFont="1" applyFill="1" applyBorder="1" applyAlignment="1">
      <alignment horizontal="left" vertical="top" wrapText="1"/>
    </xf>
    <xf numFmtId="0" fontId="10" fillId="0" borderId="33" xfId="0" applyFont="1" applyFill="1" applyBorder="1" applyAlignment="1">
      <alignment horizontal="justify" vertical="top" wrapText="1"/>
    </xf>
    <xf numFmtId="0" fontId="0" fillId="0" borderId="40" xfId="0" applyFont="1" applyFill="1" applyBorder="1" applyAlignment="1">
      <alignment vertical="center" wrapText="1"/>
    </xf>
    <xf numFmtId="0" fontId="59" fillId="0" borderId="0" xfId="0" applyFont="1" applyFill="1" applyAlignment="1">
      <alignment vertical="top" wrapText="1" shrinkToFit="1"/>
    </xf>
    <xf numFmtId="0" fontId="10" fillId="0" borderId="0" xfId="0" applyFont="1" applyAlignment="1">
      <alignment vertical="top" wrapText="1" shrinkToFit="1"/>
    </xf>
    <xf numFmtId="0" fontId="10" fillId="0" borderId="0" xfId="0" applyFont="1" applyFill="1" applyAlignment="1">
      <alignment vertical="top" wrapText="1" shrinkToFit="1"/>
    </xf>
    <xf numFmtId="0" fontId="0" fillId="0" borderId="36" xfId="0" applyFont="1" applyFill="1" applyBorder="1" applyAlignment="1">
      <alignment vertical="center" wrapText="1"/>
    </xf>
    <xf numFmtId="0" fontId="10" fillId="0" borderId="12" xfId="0" applyFont="1" applyFill="1" applyBorder="1" applyAlignment="1">
      <alignment horizontal="justify" vertical="top" wrapText="1"/>
    </xf>
    <xf numFmtId="0" fontId="11" fillId="0" borderId="10" xfId="0" applyFont="1" applyFill="1" applyBorder="1" applyAlignment="1">
      <alignment horizontal="center" vertical="center" wrapText="1"/>
    </xf>
    <xf numFmtId="0" fontId="15" fillId="0" borderId="0" xfId="0" applyFont="1" applyAlignment="1" applyProtection="1">
      <alignment horizontal="right" vertical="center" shrinkToFit="1"/>
      <protection locked="0"/>
    </xf>
    <xf numFmtId="0" fontId="6" fillId="35" borderId="10" xfId="0" applyFont="1" applyFill="1" applyBorder="1" applyAlignment="1" applyProtection="1">
      <alignment vertical="center"/>
      <protection locked="0"/>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15"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2" xfId="0" applyFont="1" applyFill="1" applyBorder="1" applyAlignment="1" applyProtection="1">
      <alignment horizontal="center" vertical="center" wrapText="1"/>
      <protection locked="0"/>
    </xf>
    <xf numFmtId="0" fontId="6" fillId="35" borderId="10" xfId="0" applyFont="1" applyFill="1" applyBorder="1" applyAlignment="1" applyProtection="1">
      <alignment horizontal="center" vertical="center"/>
      <protection locked="0"/>
    </xf>
    <xf numFmtId="0" fontId="6" fillId="0" borderId="12" xfId="0" applyFont="1" applyBorder="1" applyAlignment="1" applyProtection="1">
      <alignment vertical="center" wrapText="1"/>
      <protection/>
    </xf>
    <xf numFmtId="0" fontId="6" fillId="0" borderId="36" xfId="0" applyFont="1" applyBorder="1" applyAlignment="1" applyProtection="1">
      <alignment vertical="center" wrapText="1"/>
      <protection/>
    </xf>
    <xf numFmtId="0" fontId="6" fillId="0" borderId="36" xfId="0" applyFont="1" applyBorder="1" applyAlignment="1" applyProtection="1">
      <alignment horizontal="center" vertical="center" wrapText="1"/>
      <protection/>
    </xf>
    <xf numFmtId="0" fontId="15" fillId="0" borderId="12" xfId="0" applyFont="1" applyBorder="1" applyAlignment="1" applyProtection="1">
      <alignment vertical="center" wrapText="1"/>
      <protection/>
    </xf>
    <xf numFmtId="0" fontId="15" fillId="0" borderId="36"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20" xfId="0" applyFont="1" applyFill="1" applyBorder="1" applyAlignment="1" applyProtection="1">
      <alignment vertical="center"/>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6" fillId="0" borderId="10" xfId="0" applyFont="1" applyBorder="1" applyAlignment="1" applyProtection="1">
      <alignment horizontal="center" vertical="center"/>
      <protection/>
    </xf>
    <xf numFmtId="0" fontId="5" fillId="0" borderId="0" xfId="0" applyFont="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65532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37"/>
  <sheetViews>
    <sheetView zoomScalePageLayoutView="0" workbookViewId="0" topLeftCell="A1">
      <selection activeCell="A1" sqref="A1"/>
    </sheetView>
  </sheetViews>
  <sheetFormatPr defaultColWidth="9.00390625" defaultRowHeight="13.5"/>
  <cols>
    <col min="1" max="1" width="5.375" style="28" customWidth="1"/>
    <col min="2" max="2" width="13.50390625" style="28" customWidth="1"/>
    <col min="3" max="3" width="8.00390625" style="28" customWidth="1"/>
    <col min="4" max="4" width="17.875" style="28" customWidth="1"/>
    <col min="5" max="5" width="36.75390625" style="28" customWidth="1"/>
    <col min="6" max="6" width="35.25390625" style="28" customWidth="1"/>
    <col min="7" max="7" width="10.00390625" style="28" customWidth="1"/>
    <col min="8" max="16384" width="9.00390625" style="28" customWidth="1"/>
  </cols>
  <sheetData>
    <row r="1" ht="9" customHeight="1"/>
    <row r="2" spans="2:3" ht="17.25">
      <c r="B2" s="29" t="s">
        <v>19</v>
      </c>
      <c r="C2" s="29"/>
    </row>
    <row r="3" spans="2:3" ht="13.5">
      <c r="B3" s="30" t="s">
        <v>42</v>
      </c>
      <c r="C3" s="30"/>
    </row>
    <row r="4" spans="2:3" ht="13.5">
      <c r="B4" s="30" t="s">
        <v>44</v>
      </c>
      <c r="C4" s="30"/>
    </row>
    <row r="5" spans="2:6" ht="27" customHeight="1" thickBot="1">
      <c r="B5" s="31" t="s">
        <v>1</v>
      </c>
      <c r="C5" s="31"/>
      <c r="D5" s="31" t="s">
        <v>18</v>
      </c>
      <c r="E5" s="32" t="s">
        <v>41</v>
      </c>
      <c r="F5" s="33" t="s">
        <v>24</v>
      </c>
    </row>
    <row r="6" spans="2:6" ht="37.5" customHeight="1" thickTop="1">
      <c r="B6" s="120" t="s">
        <v>17</v>
      </c>
      <c r="C6" s="34"/>
      <c r="D6" s="35" t="s">
        <v>22</v>
      </c>
      <c r="E6" s="66" t="s">
        <v>36</v>
      </c>
      <c r="F6" s="36" t="s">
        <v>25</v>
      </c>
    </row>
    <row r="7" spans="2:7" ht="37.5" customHeight="1">
      <c r="B7" s="121"/>
      <c r="C7" s="37"/>
      <c r="D7" s="38" t="s">
        <v>15</v>
      </c>
      <c r="E7" s="67" t="s">
        <v>38</v>
      </c>
      <c r="F7" s="36" t="s">
        <v>29</v>
      </c>
      <c r="G7" s="119" t="s">
        <v>30</v>
      </c>
    </row>
    <row r="8" spans="2:7" ht="37.5" customHeight="1">
      <c r="B8" s="122"/>
      <c r="C8" s="39"/>
      <c r="D8" s="38" t="s">
        <v>16</v>
      </c>
      <c r="E8" s="68">
        <v>12345</v>
      </c>
      <c r="F8" s="36" t="s">
        <v>43</v>
      </c>
      <c r="G8" s="119"/>
    </row>
    <row r="9" spans="2:7" ht="37.5" customHeight="1">
      <c r="B9" s="120" t="s">
        <v>13</v>
      </c>
      <c r="C9" s="34"/>
      <c r="D9" s="38" t="s">
        <v>11</v>
      </c>
      <c r="E9" s="67" t="s">
        <v>37</v>
      </c>
      <c r="F9" s="40" t="s">
        <v>26</v>
      </c>
      <c r="G9" s="119"/>
    </row>
    <row r="10" spans="2:7" ht="37.5" customHeight="1">
      <c r="B10" s="121"/>
      <c r="C10" s="37"/>
      <c r="D10" s="38" t="s">
        <v>9</v>
      </c>
      <c r="E10" s="67" t="s">
        <v>32</v>
      </c>
      <c r="F10" s="36" t="s">
        <v>27</v>
      </c>
      <c r="G10" s="119"/>
    </row>
    <row r="11" spans="2:6" ht="37.5" customHeight="1">
      <c r="B11" s="121"/>
      <c r="C11" s="37"/>
      <c r="D11" s="38" t="s">
        <v>23</v>
      </c>
      <c r="E11" s="67" t="s">
        <v>132</v>
      </c>
      <c r="F11" s="36" t="s">
        <v>31</v>
      </c>
    </row>
    <row r="12" spans="2:6" ht="37.5" customHeight="1">
      <c r="B12" s="121"/>
      <c r="C12" s="37"/>
      <c r="D12" s="38" t="s">
        <v>148</v>
      </c>
      <c r="E12" s="68">
        <v>56789</v>
      </c>
      <c r="F12" s="36" t="s">
        <v>31</v>
      </c>
    </row>
    <row r="13" spans="2:6" ht="37.5" customHeight="1">
      <c r="B13" s="121"/>
      <c r="C13" s="37"/>
      <c r="D13" s="38" t="s">
        <v>21</v>
      </c>
      <c r="E13" s="67" t="s">
        <v>33</v>
      </c>
      <c r="F13" s="123" t="s">
        <v>28</v>
      </c>
    </row>
    <row r="14" spans="2:6" ht="37.5" customHeight="1">
      <c r="B14" s="121"/>
      <c r="C14" s="37"/>
      <c r="D14" s="38" t="s">
        <v>7</v>
      </c>
      <c r="E14" s="67" t="s">
        <v>34</v>
      </c>
      <c r="F14" s="124"/>
    </row>
    <row r="15" spans="2:6" ht="37.5" customHeight="1" thickBot="1">
      <c r="B15" s="122"/>
      <c r="C15" s="39"/>
      <c r="D15" s="38" t="s">
        <v>8</v>
      </c>
      <c r="E15" s="69" t="s">
        <v>35</v>
      </c>
      <c r="F15" s="125"/>
    </row>
    <row r="16" ht="37.5" customHeight="1" thickTop="1"/>
    <row r="17" spans="2:3" ht="17.25">
      <c r="B17" s="29" t="s">
        <v>45</v>
      </c>
      <c r="C17" s="29"/>
    </row>
    <row r="18" spans="2:6" ht="18" customHeight="1" thickBot="1">
      <c r="B18" s="114" t="s">
        <v>18</v>
      </c>
      <c r="C18" s="114"/>
      <c r="D18" s="114"/>
      <c r="E18" s="41" t="s">
        <v>41</v>
      </c>
      <c r="F18" s="42" t="s">
        <v>24</v>
      </c>
    </row>
    <row r="19" spans="2:6" ht="37.5" customHeight="1" thickTop="1">
      <c r="B19" s="115" t="s">
        <v>17</v>
      </c>
      <c r="C19" s="116"/>
      <c r="D19" s="44" t="s">
        <v>2</v>
      </c>
      <c r="E19" s="45" t="s">
        <v>167</v>
      </c>
      <c r="F19" s="46"/>
    </row>
    <row r="20" spans="2:6" ht="37.5" customHeight="1">
      <c r="B20" s="117"/>
      <c r="C20" s="118"/>
      <c r="D20" s="47" t="s">
        <v>65</v>
      </c>
      <c r="E20" s="107">
        <v>41208</v>
      </c>
      <c r="F20" s="110" t="s">
        <v>164</v>
      </c>
    </row>
    <row r="21" spans="2:6" ht="37.5" customHeight="1">
      <c r="B21" s="117"/>
      <c r="C21" s="118"/>
      <c r="D21" s="48" t="s">
        <v>66</v>
      </c>
      <c r="E21" s="107">
        <v>41213</v>
      </c>
      <c r="F21" s="110" t="s">
        <v>164</v>
      </c>
    </row>
    <row r="22" spans="2:6" ht="37.5" customHeight="1">
      <c r="B22" s="117"/>
      <c r="C22" s="118"/>
      <c r="D22" s="48" t="s">
        <v>102</v>
      </c>
      <c r="E22" s="107">
        <v>41221</v>
      </c>
      <c r="F22" s="110" t="s">
        <v>164</v>
      </c>
    </row>
    <row r="23" spans="2:6" ht="37.5" customHeight="1">
      <c r="B23" s="117"/>
      <c r="C23" s="118"/>
      <c r="D23" s="48" t="s">
        <v>103</v>
      </c>
      <c r="E23" s="107">
        <v>41225</v>
      </c>
      <c r="F23" s="110" t="s">
        <v>164</v>
      </c>
    </row>
    <row r="24" spans="2:6" ht="37.5" customHeight="1" thickBot="1">
      <c r="B24" s="117"/>
      <c r="C24" s="118"/>
      <c r="D24" s="48" t="s">
        <v>104</v>
      </c>
      <c r="E24" s="108">
        <v>41246</v>
      </c>
      <c r="F24" s="110" t="s">
        <v>164</v>
      </c>
    </row>
    <row r="25" spans="2:6" s="51" customFormat="1" ht="52.5" customHeight="1" thickTop="1">
      <c r="B25" s="49"/>
      <c r="C25" s="49"/>
      <c r="D25" s="49"/>
      <c r="E25" s="50"/>
      <c r="F25" s="106"/>
    </row>
    <row r="26" spans="2:6" ht="37.5" customHeight="1" thickBot="1">
      <c r="B26" s="52" t="s">
        <v>1</v>
      </c>
      <c r="C26" s="43" t="s">
        <v>81</v>
      </c>
      <c r="D26" s="53" t="s">
        <v>18</v>
      </c>
      <c r="E26" s="54" t="s">
        <v>41</v>
      </c>
      <c r="F26" s="52" t="s">
        <v>24</v>
      </c>
    </row>
    <row r="27" spans="2:6" ht="37.5" customHeight="1" thickTop="1">
      <c r="B27" s="48" t="s">
        <v>71</v>
      </c>
      <c r="C27" s="75" t="s">
        <v>166</v>
      </c>
      <c r="D27" s="70" t="s">
        <v>86</v>
      </c>
      <c r="E27" s="56" t="s">
        <v>131</v>
      </c>
      <c r="F27" s="55" t="s">
        <v>91</v>
      </c>
    </row>
    <row r="28" spans="2:7" ht="37.5" customHeight="1">
      <c r="B28" s="48" t="s">
        <v>72</v>
      </c>
      <c r="C28" s="76" t="s">
        <v>105</v>
      </c>
      <c r="D28" s="70" t="s">
        <v>87</v>
      </c>
      <c r="E28" s="56" t="s">
        <v>95</v>
      </c>
      <c r="F28" s="55" t="s">
        <v>88</v>
      </c>
      <c r="G28" s="57"/>
    </row>
    <row r="29" spans="2:7" ht="37.5" customHeight="1">
      <c r="B29" s="48" t="s">
        <v>73</v>
      </c>
      <c r="C29" s="76" t="s">
        <v>105</v>
      </c>
      <c r="D29" s="71" t="s">
        <v>4</v>
      </c>
      <c r="E29" s="58" t="s">
        <v>20</v>
      </c>
      <c r="F29" s="55" t="s">
        <v>89</v>
      </c>
      <c r="G29" s="57"/>
    </row>
    <row r="30" spans="2:7" ht="37.5" customHeight="1">
      <c r="B30" s="48" t="s">
        <v>74</v>
      </c>
      <c r="C30" s="76" t="s">
        <v>166</v>
      </c>
      <c r="D30" s="70" t="s">
        <v>90</v>
      </c>
      <c r="E30" s="56" t="s">
        <v>82</v>
      </c>
      <c r="F30" s="55" t="s">
        <v>91</v>
      </c>
      <c r="G30" s="57"/>
    </row>
    <row r="31" spans="2:7" ht="37.5" customHeight="1">
      <c r="B31" s="48" t="s">
        <v>75</v>
      </c>
      <c r="C31" s="76" t="s">
        <v>166</v>
      </c>
      <c r="D31" s="70" t="s">
        <v>67</v>
      </c>
      <c r="E31" s="59"/>
      <c r="F31" s="60"/>
      <c r="G31" s="57"/>
    </row>
    <row r="32" spans="2:7" ht="37.5" customHeight="1">
      <c r="B32" s="48" t="s">
        <v>76</v>
      </c>
      <c r="C32" s="76" t="s">
        <v>105</v>
      </c>
      <c r="D32" s="72" t="s">
        <v>94</v>
      </c>
      <c r="E32" s="58" t="s">
        <v>20</v>
      </c>
      <c r="F32" s="55" t="s">
        <v>89</v>
      </c>
      <c r="G32" s="57"/>
    </row>
    <row r="33" spans="2:7" ht="37.5" customHeight="1">
      <c r="B33" s="48" t="s">
        <v>77</v>
      </c>
      <c r="C33" s="76" t="s">
        <v>105</v>
      </c>
      <c r="D33" s="73" t="s">
        <v>69</v>
      </c>
      <c r="E33" s="59"/>
      <c r="F33" s="60"/>
      <c r="G33" s="61"/>
    </row>
    <row r="34" spans="2:6" ht="37.5" customHeight="1">
      <c r="B34" s="48" t="s">
        <v>78</v>
      </c>
      <c r="C34" s="76" t="s">
        <v>105</v>
      </c>
      <c r="D34" s="71" t="s">
        <v>64</v>
      </c>
      <c r="E34" s="62" t="s">
        <v>168</v>
      </c>
      <c r="F34" s="63" t="s">
        <v>92</v>
      </c>
    </row>
    <row r="35" spans="2:6" ht="36.75" customHeight="1">
      <c r="B35" s="48" t="s">
        <v>79</v>
      </c>
      <c r="C35" s="76" t="s">
        <v>105</v>
      </c>
      <c r="D35" s="73" t="s">
        <v>93</v>
      </c>
      <c r="E35" s="64"/>
      <c r="F35" s="63"/>
    </row>
    <row r="36" spans="2:6" ht="36.75" customHeight="1" thickBot="1">
      <c r="B36" s="48" t="s">
        <v>80</v>
      </c>
      <c r="C36" s="77" t="s">
        <v>166</v>
      </c>
      <c r="D36" s="74" t="s">
        <v>68</v>
      </c>
      <c r="E36" s="65"/>
      <c r="F36" s="63"/>
    </row>
    <row r="37" ht="14.25" thickTop="1">
      <c r="F37" s="51"/>
    </row>
  </sheetData>
  <sheetProtection password="E7B6" sheet="1"/>
  <mergeCells count="6">
    <mergeCell ref="B18:D18"/>
    <mergeCell ref="B19:C24"/>
    <mergeCell ref="G7:G10"/>
    <mergeCell ref="B6:B8"/>
    <mergeCell ref="B9:B15"/>
    <mergeCell ref="F13:F15"/>
  </mergeCells>
  <conditionalFormatting sqref="C27:C36">
    <cfRule type="cellIs" priority="1" dxfId="1" operator="equal" stopIfTrue="1">
      <formula>"適用"</formula>
    </cfRule>
  </conditionalFormatting>
  <dataValidations count="5">
    <dataValidation type="list" allowBlank="1" showInputMessage="1" showErrorMessage="1" sqref="E29 E32">
      <formula1>"土木,建築,設備"</formula1>
    </dataValidation>
    <dataValidation type="list" allowBlank="1" showInputMessage="1" showErrorMessage="1" sqref="E28">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3 E31"/>
    <dataValidation type="list" allowBlank="1" showInputMessage="1" showErrorMessage="1" sqref="C27:C36">
      <formula1>"適用,不適用"</formula1>
    </dataValidation>
    <dataValidation allowBlank="1" showInputMessage="1" showErrorMessage="1" imeMode="halfAlpha" sqref="E14:E15"/>
  </dataValidation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C10"/>
  <sheetViews>
    <sheetView tabSelected="1" zoomScale="85" zoomScaleNormal="85" zoomScalePageLayoutView="0" workbookViewId="0" topLeftCell="A1">
      <selection activeCell="A1" sqref="A1"/>
    </sheetView>
  </sheetViews>
  <sheetFormatPr defaultColWidth="9.00390625" defaultRowHeight="13.5"/>
  <cols>
    <col min="2" max="2" width="15.125" style="0" customWidth="1"/>
    <col min="3" max="3" width="62.625" style="0" customWidth="1"/>
  </cols>
  <sheetData>
    <row r="1" ht="93.75" customHeight="1"/>
    <row r="2" spans="2:3" ht="28.5">
      <c r="B2" s="126" t="s">
        <v>122</v>
      </c>
      <c r="C2" s="126"/>
    </row>
    <row r="3" spans="2:3" ht="15.75" customHeight="1">
      <c r="B3" s="78"/>
      <c r="C3" s="78"/>
    </row>
    <row r="4" spans="2:3" ht="28.5">
      <c r="B4" s="126" t="s">
        <v>123</v>
      </c>
      <c r="C4" s="126"/>
    </row>
    <row r="5" spans="2:3" ht="58.5" customHeight="1">
      <c r="B5" s="79"/>
      <c r="C5" s="79"/>
    </row>
    <row r="6" spans="2:3" ht="73.5" customHeight="1">
      <c r="B6" s="80" t="s">
        <v>2</v>
      </c>
      <c r="C6" s="81" t="str">
        <f>'入力シート'!E19</f>
        <v>栄区本郷台一丁目地内舗装補修工事</v>
      </c>
    </row>
    <row r="7" spans="2:3" ht="364.5" customHeight="1">
      <c r="B7" s="79"/>
      <c r="C7" s="79"/>
    </row>
    <row r="8" spans="2:3" ht="28.5">
      <c r="B8" s="126" t="s">
        <v>124</v>
      </c>
      <c r="C8" s="126"/>
    </row>
    <row r="9" spans="2:3" ht="13.5">
      <c r="B9" s="127" t="s">
        <v>165</v>
      </c>
      <c r="C9" s="127"/>
    </row>
    <row r="10" spans="2:3" ht="28.5">
      <c r="B10" s="79"/>
      <c r="C10" s="79"/>
    </row>
  </sheetData>
  <sheetProtection password="E7B6" sheet="1" formatCells="0" formatRows="0" insertRows="0"/>
  <mergeCells count="4">
    <mergeCell ref="B2:C2"/>
    <mergeCell ref="B4:C4"/>
    <mergeCell ref="B8:C8"/>
    <mergeCell ref="B9:C9"/>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47"/>
  <sheetViews>
    <sheetView zoomScalePageLayoutView="0" workbookViewId="0" topLeftCell="A1">
      <selection activeCell="A1" sqref="A1"/>
    </sheetView>
  </sheetViews>
  <sheetFormatPr defaultColWidth="9.00390625" defaultRowHeight="13.5"/>
  <cols>
    <col min="1" max="1" width="5.875" style="11" customWidth="1"/>
    <col min="2" max="2" width="9.25390625" style="11" customWidth="1"/>
    <col min="3" max="3" width="22.50390625" style="11" customWidth="1"/>
    <col min="4" max="4" width="19.625" style="11" customWidth="1"/>
    <col min="5" max="5" width="20.25390625" style="11" customWidth="1"/>
    <col min="6" max="6" width="9.50390625" style="11" customWidth="1"/>
    <col min="7" max="7" width="6.75390625" style="11" customWidth="1"/>
    <col min="8" max="16384" width="9.00390625" style="11" customWidth="1"/>
  </cols>
  <sheetData>
    <row r="1" ht="13.5">
      <c r="A1" s="11" t="s">
        <v>121</v>
      </c>
    </row>
    <row r="2" ht="7.5" customHeight="1"/>
    <row r="3" spans="1:7" ht="13.5">
      <c r="A3" s="131" t="s">
        <v>134</v>
      </c>
      <c r="B3" s="131"/>
      <c r="C3" s="131"/>
      <c r="D3" s="131"/>
      <c r="E3" s="131"/>
      <c r="F3" s="131"/>
      <c r="G3" s="131"/>
    </row>
    <row r="4" spans="1:7" ht="13.5">
      <c r="A4" s="131" t="s">
        <v>135</v>
      </c>
      <c r="B4" s="131"/>
      <c r="C4" s="136" t="str">
        <f>'入力シート'!E19</f>
        <v>栄区本郷台一丁目地内舗装補修工事</v>
      </c>
      <c r="D4" s="136"/>
      <c r="E4" s="136"/>
      <c r="F4" s="136"/>
      <c r="G4" s="136"/>
    </row>
    <row r="5" spans="1:7" ht="41.25" customHeight="1">
      <c r="A5" s="131" t="s">
        <v>118</v>
      </c>
      <c r="B5" s="131"/>
      <c r="C5" s="131"/>
      <c r="D5" s="131"/>
      <c r="E5" s="131"/>
      <c r="F5" s="131"/>
      <c r="G5" s="131"/>
    </row>
    <row r="6" spans="1:2" ht="7.5" customHeight="1">
      <c r="A6" s="12"/>
      <c r="B6" s="12"/>
    </row>
    <row r="7" spans="1:7" ht="42.75" customHeight="1">
      <c r="A7" s="137" t="s">
        <v>136</v>
      </c>
      <c r="B7" s="137"/>
      <c r="C7" s="137"/>
      <c r="D7" s="137"/>
      <c r="E7" s="137"/>
      <c r="F7" s="137"/>
      <c r="G7" s="137"/>
    </row>
    <row r="8" spans="1:7" ht="7.5" customHeight="1">
      <c r="A8" s="12"/>
      <c r="B8" s="12"/>
      <c r="C8" s="12"/>
      <c r="D8" s="12"/>
      <c r="E8" s="12"/>
      <c r="F8" s="12"/>
      <c r="G8" s="12"/>
    </row>
    <row r="9" spans="1:7" ht="32.25" customHeight="1">
      <c r="A9" s="138" t="s">
        <v>137</v>
      </c>
      <c r="B9" s="138"/>
      <c r="C9" s="138"/>
      <c r="D9" s="138"/>
      <c r="E9" s="138"/>
      <c r="F9" s="138"/>
      <c r="G9" s="138"/>
    </row>
    <row r="10" spans="2:6" ht="13.5">
      <c r="B10" s="134" t="s">
        <v>96</v>
      </c>
      <c r="C10" s="134"/>
      <c r="D10" s="134"/>
      <c r="E10" s="10" t="s">
        <v>97</v>
      </c>
      <c r="F10" s="14"/>
    </row>
    <row r="11" spans="2:6" ht="13.5">
      <c r="B11" s="133" t="s">
        <v>98</v>
      </c>
      <c r="C11" s="133"/>
      <c r="D11" s="133"/>
      <c r="E11" s="15">
        <f>'入力シート'!E20</f>
        <v>41208</v>
      </c>
      <c r="F11" s="16"/>
    </row>
    <row r="12" spans="2:6" ht="13.5">
      <c r="B12" s="133" t="s">
        <v>99</v>
      </c>
      <c r="C12" s="133"/>
      <c r="D12" s="133"/>
      <c r="E12" s="15">
        <f>'入力シート'!E21</f>
        <v>41213</v>
      </c>
      <c r="F12" s="16"/>
    </row>
    <row r="13" spans="2:6" ht="13.5">
      <c r="B13" s="133" t="s">
        <v>100</v>
      </c>
      <c r="C13" s="133"/>
      <c r="D13" s="133"/>
      <c r="E13" s="17">
        <f>'入力シート'!E22</f>
        <v>41221</v>
      </c>
      <c r="F13" s="18"/>
    </row>
    <row r="14" spans="2:6" ht="13.5">
      <c r="B14" s="133"/>
      <c r="C14" s="133"/>
      <c r="D14" s="133"/>
      <c r="E14" s="19">
        <f>'入力シート'!E23</f>
        <v>41225</v>
      </c>
      <c r="F14" s="20"/>
    </row>
    <row r="15" spans="2:6" ht="13.5">
      <c r="B15" s="133" t="s">
        <v>101</v>
      </c>
      <c r="C15" s="133"/>
      <c r="D15" s="133"/>
      <c r="E15" s="21">
        <f>'入力シート'!E24</f>
        <v>41246</v>
      </c>
      <c r="F15" s="22"/>
    </row>
    <row r="16" ht="7.5" customHeight="1"/>
    <row r="17" spans="1:7" ht="93" customHeight="1">
      <c r="A17" s="139" t="s">
        <v>154</v>
      </c>
      <c r="B17" s="139"/>
      <c r="C17" s="139"/>
      <c r="D17" s="139"/>
      <c r="E17" s="139"/>
      <c r="F17" s="139"/>
      <c r="G17" s="139"/>
    </row>
    <row r="18" spans="1:7" s="24" customFormat="1" ht="7.5" customHeight="1">
      <c r="A18" s="23"/>
      <c r="B18" s="23"/>
      <c r="C18" s="23"/>
      <c r="D18" s="23"/>
      <c r="E18" s="23"/>
      <c r="F18" s="23"/>
      <c r="G18" s="23"/>
    </row>
    <row r="19" spans="1:7" ht="30" customHeight="1">
      <c r="A19" s="135" t="s">
        <v>138</v>
      </c>
      <c r="B19" s="135"/>
      <c r="C19" s="135"/>
      <c r="D19" s="135"/>
      <c r="E19" s="135"/>
      <c r="F19" s="135"/>
      <c r="G19" s="135"/>
    </row>
    <row r="20" spans="2:7" s="25" customFormat="1" ht="16.5" customHeight="1">
      <c r="B20" s="132" t="s">
        <v>108</v>
      </c>
      <c r="C20" s="132"/>
      <c r="D20" s="132" t="s">
        <v>107</v>
      </c>
      <c r="E20" s="132"/>
      <c r="F20" s="132"/>
      <c r="G20" s="26"/>
    </row>
    <row r="21" spans="1:7" ht="30" customHeight="1">
      <c r="A21" s="12"/>
      <c r="B21" s="130" t="s">
        <v>139</v>
      </c>
      <c r="C21" s="130"/>
      <c r="D21" s="129" t="str">
        <f>IF('入力シート'!C27="適用",'入力シート'!E27,"今回工事ではこの項目を適用しません。")</f>
        <v>今回工事ではこの項目を適用しません。</v>
      </c>
      <c r="E21" s="129"/>
      <c r="F21" s="129"/>
      <c r="G21" s="26"/>
    </row>
    <row r="22" spans="1:7" ht="30.75" customHeight="1">
      <c r="A22" s="12"/>
      <c r="B22" s="130" t="s">
        <v>140</v>
      </c>
      <c r="C22" s="130"/>
      <c r="D22" s="129" t="str">
        <f>IF('入力シート'!C28="適用",'入力シート'!E28,"今回工事ではこの項目を適用しません。")</f>
        <v>ほ装</v>
      </c>
      <c r="E22" s="129"/>
      <c r="F22" s="129"/>
      <c r="G22" s="26"/>
    </row>
    <row r="23" spans="1:7" ht="30" customHeight="1">
      <c r="A23" s="12"/>
      <c r="B23" s="130" t="s">
        <v>141</v>
      </c>
      <c r="C23" s="130"/>
      <c r="D23" s="129" t="str">
        <f>IF('入力シート'!C29="適用",'入力シート'!E29,"今回工事ではこの項目を適用しません。")</f>
        <v>土木</v>
      </c>
      <c r="E23" s="129"/>
      <c r="F23" s="129"/>
      <c r="G23" s="26"/>
    </row>
    <row r="24" spans="1:7" ht="30" customHeight="1">
      <c r="A24" s="12"/>
      <c r="B24" s="130" t="s">
        <v>109</v>
      </c>
      <c r="C24" s="130"/>
      <c r="D24" s="129" t="str">
        <f>IF('入力シート'!C30="適用",'入力シート'!E30,"今回工事ではこの項目を適用しません。")</f>
        <v>今回工事ではこの項目を適用しません。</v>
      </c>
      <c r="E24" s="129"/>
      <c r="F24" s="129"/>
      <c r="G24" s="26"/>
    </row>
    <row r="25" spans="1:7" ht="30.75" customHeight="1">
      <c r="A25" s="12"/>
      <c r="B25" s="130" t="s">
        <v>142</v>
      </c>
      <c r="C25" s="130"/>
      <c r="D25" s="129" t="str">
        <f>IF('入力シート'!C32="適用",'入力シート'!E32,"今回工事ではこの項目を適用しません。")</f>
        <v>土木</v>
      </c>
      <c r="E25" s="129"/>
      <c r="F25" s="129"/>
      <c r="G25" s="26"/>
    </row>
    <row r="26" spans="1:7" ht="30" customHeight="1">
      <c r="A26" s="12"/>
      <c r="B26" s="130" t="s">
        <v>106</v>
      </c>
      <c r="C26" s="130"/>
      <c r="D26" s="129" t="str">
        <f>IF('入力シート'!C34="適用",'入力シート'!E34,"今回工事ではこの項目を適用しません。")</f>
        <v>栄区</v>
      </c>
      <c r="E26" s="129"/>
      <c r="F26" s="129"/>
      <c r="G26" s="26"/>
    </row>
    <row r="27" spans="1:7" ht="30" customHeight="1">
      <c r="A27" s="12"/>
      <c r="B27" s="128" t="s">
        <v>158</v>
      </c>
      <c r="C27" s="128"/>
      <c r="D27" s="128"/>
      <c r="E27" s="128"/>
      <c r="F27" s="128"/>
      <c r="G27" s="26"/>
    </row>
    <row r="28" spans="1:7" ht="7.5" customHeight="1">
      <c r="A28" s="27"/>
      <c r="B28" s="27"/>
      <c r="C28" s="27"/>
      <c r="D28" s="27"/>
      <c r="E28" s="27"/>
      <c r="F28" s="27"/>
      <c r="G28" s="27"/>
    </row>
    <row r="29" spans="1:7" ht="273" customHeight="1">
      <c r="A29" s="135" t="s">
        <v>143</v>
      </c>
      <c r="B29" s="135"/>
      <c r="C29" s="135"/>
      <c r="D29" s="135"/>
      <c r="E29" s="135"/>
      <c r="F29" s="135"/>
      <c r="G29" s="135"/>
    </row>
    <row r="30" spans="1:7" ht="7.5" customHeight="1">
      <c r="A30" s="12"/>
      <c r="B30" s="12"/>
      <c r="C30" s="12"/>
      <c r="D30" s="12"/>
      <c r="E30" s="12"/>
      <c r="F30" s="12"/>
      <c r="G30" s="12"/>
    </row>
    <row r="31" spans="1:7" ht="28.5" customHeight="1">
      <c r="A31" s="135" t="s">
        <v>144</v>
      </c>
      <c r="B31" s="135"/>
      <c r="C31" s="135"/>
      <c r="D31" s="135"/>
      <c r="E31" s="135"/>
      <c r="F31" s="135"/>
      <c r="G31" s="135"/>
    </row>
    <row r="32" spans="1:7" ht="7.5" customHeight="1">
      <c r="A32" s="12"/>
      <c r="B32" s="12"/>
      <c r="C32" s="12"/>
      <c r="D32" s="12"/>
      <c r="E32" s="12"/>
      <c r="F32" s="12"/>
      <c r="G32" s="12"/>
    </row>
    <row r="33" spans="1:7" ht="33.75" customHeight="1">
      <c r="A33" s="135" t="s">
        <v>133</v>
      </c>
      <c r="B33" s="135"/>
      <c r="C33" s="135"/>
      <c r="D33" s="135"/>
      <c r="E33" s="135"/>
      <c r="F33" s="135"/>
      <c r="G33" s="135"/>
    </row>
    <row r="34" spans="1:7" ht="7.5" customHeight="1">
      <c r="A34" s="12"/>
      <c r="B34" s="12"/>
      <c r="C34" s="12"/>
      <c r="D34" s="12"/>
      <c r="E34" s="12"/>
      <c r="F34" s="12"/>
      <c r="G34" s="12"/>
    </row>
    <row r="35" spans="1:7" ht="331.5" customHeight="1">
      <c r="A35" s="135" t="s">
        <v>150</v>
      </c>
      <c r="B35" s="135"/>
      <c r="C35" s="135"/>
      <c r="D35" s="135"/>
      <c r="E35" s="135"/>
      <c r="F35" s="135"/>
      <c r="G35" s="135"/>
    </row>
    <row r="36" spans="1:7" ht="6.75" customHeight="1">
      <c r="A36" s="12"/>
      <c r="B36" s="12"/>
      <c r="C36" s="12"/>
      <c r="D36" s="12"/>
      <c r="E36" s="12"/>
      <c r="F36" s="12"/>
      <c r="G36" s="12"/>
    </row>
    <row r="37" spans="1:7" ht="184.5" customHeight="1">
      <c r="A37" s="135" t="s">
        <v>159</v>
      </c>
      <c r="B37" s="135"/>
      <c r="C37" s="135"/>
      <c r="D37" s="135"/>
      <c r="E37" s="135"/>
      <c r="F37" s="135"/>
      <c r="G37" s="135"/>
    </row>
    <row r="38" spans="1:7" ht="9" customHeight="1">
      <c r="A38" s="13"/>
      <c r="B38" s="13"/>
      <c r="C38" s="13"/>
      <c r="D38" s="13"/>
      <c r="E38" s="13"/>
      <c r="F38" s="13"/>
      <c r="G38" s="13"/>
    </row>
    <row r="39" spans="1:7" ht="34.5" customHeight="1">
      <c r="A39" s="135" t="s">
        <v>145</v>
      </c>
      <c r="B39" s="135"/>
      <c r="C39" s="135"/>
      <c r="D39" s="135"/>
      <c r="E39" s="135"/>
      <c r="F39" s="135"/>
      <c r="G39" s="135"/>
    </row>
    <row r="40" spans="1:7" ht="7.5" customHeight="1">
      <c r="A40" s="12"/>
      <c r="B40" s="12"/>
      <c r="C40" s="12"/>
      <c r="D40" s="12"/>
      <c r="E40" s="12"/>
      <c r="F40" s="12"/>
      <c r="G40" s="12"/>
    </row>
    <row r="41" spans="1:7" ht="43.5" customHeight="1">
      <c r="A41" s="135" t="s">
        <v>146</v>
      </c>
      <c r="B41" s="135"/>
      <c r="C41" s="135"/>
      <c r="D41" s="135"/>
      <c r="E41" s="135"/>
      <c r="F41" s="135"/>
      <c r="G41" s="135"/>
    </row>
    <row r="42" spans="1:7" ht="7.5" customHeight="1">
      <c r="A42" s="12"/>
      <c r="B42" s="12"/>
      <c r="C42" s="12"/>
      <c r="D42" s="12"/>
      <c r="E42" s="12"/>
      <c r="F42" s="12"/>
      <c r="G42" s="12"/>
    </row>
    <row r="43" spans="1:7" ht="171" customHeight="1">
      <c r="A43" s="135" t="s">
        <v>119</v>
      </c>
      <c r="B43" s="135"/>
      <c r="C43" s="135"/>
      <c r="D43" s="135"/>
      <c r="E43" s="135"/>
      <c r="F43" s="135"/>
      <c r="G43" s="135"/>
    </row>
    <row r="44" spans="1:7" ht="7.5" customHeight="1">
      <c r="A44" s="12"/>
      <c r="B44" s="12"/>
      <c r="C44" s="12"/>
      <c r="D44" s="12"/>
      <c r="E44" s="12"/>
      <c r="F44" s="12"/>
      <c r="G44" s="12"/>
    </row>
    <row r="45" spans="1:7" ht="132" customHeight="1">
      <c r="A45" s="135" t="s">
        <v>147</v>
      </c>
      <c r="B45" s="135"/>
      <c r="C45" s="135"/>
      <c r="D45" s="135"/>
      <c r="E45" s="135"/>
      <c r="F45" s="135"/>
      <c r="G45" s="135"/>
    </row>
    <row r="46" spans="1:7" ht="7.5" customHeight="1">
      <c r="A46" s="12"/>
      <c r="B46" s="12"/>
      <c r="C46" s="12"/>
      <c r="D46" s="12"/>
      <c r="E46" s="12"/>
      <c r="F46" s="12"/>
      <c r="G46" s="12"/>
    </row>
    <row r="47" spans="1:7" ht="145.5" customHeight="1">
      <c r="A47" s="137" t="s">
        <v>157</v>
      </c>
      <c r="B47" s="137"/>
      <c r="C47" s="137"/>
      <c r="D47" s="137"/>
      <c r="E47" s="137"/>
      <c r="F47" s="137"/>
      <c r="G47" s="137"/>
    </row>
  </sheetData>
  <sheetProtection password="E7B6" sheet="1" formatCells="0" formatRows="0" insertRows="0"/>
  <mergeCells count="38">
    <mergeCell ref="A31:G31"/>
    <mergeCell ref="A33:G33"/>
    <mergeCell ref="A37:G37"/>
    <mergeCell ref="A47:G47"/>
    <mergeCell ref="A35:G35"/>
    <mergeCell ref="A41:G41"/>
    <mergeCell ref="A43:G43"/>
    <mergeCell ref="A39:G39"/>
    <mergeCell ref="A45:G45"/>
    <mergeCell ref="A29:G29"/>
    <mergeCell ref="C4:G4"/>
    <mergeCell ref="A7:G7"/>
    <mergeCell ref="A9:G9"/>
    <mergeCell ref="A17:G17"/>
    <mergeCell ref="A19:G19"/>
    <mergeCell ref="B20:C20"/>
    <mergeCell ref="B24:C24"/>
    <mergeCell ref="B23:C23"/>
    <mergeCell ref="B21:C21"/>
    <mergeCell ref="A3:G3"/>
    <mergeCell ref="A5:G5"/>
    <mergeCell ref="A4:B4"/>
    <mergeCell ref="D20:F20"/>
    <mergeCell ref="B11:D11"/>
    <mergeCell ref="B12:D12"/>
    <mergeCell ref="B13:D14"/>
    <mergeCell ref="B15:D15"/>
    <mergeCell ref="B10:D10"/>
    <mergeCell ref="B27:F27"/>
    <mergeCell ref="D25:F25"/>
    <mergeCell ref="D21:F21"/>
    <mergeCell ref="D26:F26"/>
    <mergeCell ref="D22:F22"/>
    <mergeCell ref="D23:F23"/>
    <mergeCell ref="B26:C26"/>
    <mergeCell ref="D24:F24"/>
    <mergeCell ref="B25:C25"/>
    <mergeCell ref="B22:C22"/>
  </mergeCells>
  <printOptions/>
  <pageMargins left="0.65" right="0.16" top="0.47" bottom="0.4" header="0.36" footer="0.2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43"/>
  <sheetViews>
    <sheetView zoomScaleSheetLayoutView="85" zoomScalePageLayoutView="0" workbookViewId="0" topLeftCell="A1">
      <selection activeCell="A1" sqref="A1:H1"/>
    </sheetView>
  </sheetViews>
  <sheetFormatPr defaultColWidth="9.00390625" defaultRowHeight="13.5"/>
  <cols>
    <col min="1" max="1" width="8.25390625" style="1" customWidth="1"/>
    <col min="2" max="3" width="9.00390625" style="1" customWidth="1"/>
    <col min="4" max="4" width="5.00390625" style="1" bestFit="1" customWidth="1"/>
    <col min="5" max="5" width="27.375" style="1" customWidth="1"/>
    <col min="6" max="6" width="24.25390625" style="1" customWidth="1"/>
    <col min="7" max="7" width="19.875" style="1" customWidth="1"/>
    <col min="8" max="8" width="7.625" style="1" customWidth="1"/>
    <col min="9" max="16384" width="9.00390625" style="1" customWidth="1"/>
  </cols>
  <sheetData>
    <row r="1" spans="1:8" ht="13.5">
      <c r="A1" s="157" t="s">
        <v>48</v>
      </c>
      <c r="B1" s="157"/>
      <c r="C1" s="157"/>
      <c r="D1" s="157"/>
      <c r="E1" s="157"/>
      <c r="F1" s="157"/>
      <c r="G1" s="157"/>
      <c r="H1" s="157"/>
    </row>
    <row r="2" spans="1:8" ht="13.5">
      <c r="A2" s="158" t="s">
        <v>49</v>
      </c>
      <c r="B2" s="158"/>
      <c r="C2" s="158"/>
      <c r="D2" s="158"/>
      <c r="E2" s="158"/>
      <c r="F2" s="158"/>
      <c r="G2" s="158"/>
      <c r="H2" s="158"/>
    </row>
    <row r="3" spans="1:8" ht="25.5">
      <c r="A3" s="2" t="s">
        <v>50</v>
      </c>
      <c r="B3" s="2" t="s">
        <v>62</v>
      </c>
      <c r="C3" s="2" t="s">
        <v>63</v>
      </c>
      <c r="D3" s="2" t="s">
        <v>51</v>
      </c>
      <c r="E3" s="2" t="s">
        <v>52</v>
      </c>
      <c r="F3" s="2" t="s">
        <v>156</v>
      </c>
      <c r="G3" s="2" t="s">
        <v>53</v>
      </c>
      <c r="H3" s="2" t="s">
        <v>54</v>
      </c>
    </row>
    <row r="4" spans="1:8" ht="51.75" customHeight="1">
      <c r="A4" s="3" t="s">
        <v>112</v>
      </c>
      <c r="B4" s="4"/>
      <c r="C4" s="5"/>
      <c r="D4" s="6" t="s">
        <v>55</v>
      </c>
      <c r="E4" s="7" t="s">
        <v>153</v>
      </c>
      <c r="F4" s="113"/>
      <c r="G4" s="4"/>
      <c r="H4" s="8"/>
    </row>
    <row r="5" spans="1:8" ht="30" customHeight="1">
      <c r="A5" s="147" t="s">
        <v>160</v>
      </c>
      <c r="B5" s="147" t="s">
        <v>155</v>
      </c>
      <c r="C5" s="151" t="str">
        <f>IF('入力シート'!C27="適用","過去15年間の同種工事の施工実績（※1）","今回工事ではこの項目を適用しません。")</f>
        <v>今回工事ではこの項目を適用しません。</v>
      </c>
      <c r="D5" s="151" t="str">
        <f>IF('入力シート'!C27="適用","１号","不要")</f>
        <v>不要</v>
      </c>
      <c r="E5" s="166" t="str">
        <f>IF('入力シート'!C27="適用","平成9年4月1日以降に完成した同種工事の元請としての施工実績を１件記入してください。なお、本市発注工事（※2）での実績がある場合は、それを優先して記入してください。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111">
        <f>IF('入力シート'!C27="適用","施工実績を証明する書類","")</f>
      </c>
      <c r="G5" s="164">
        <f>IF('入力シート'!$C$27="適用","平成9年4月1日以降に完成した本市発注の同種工事の元請としての施工実績がある。","")</f>
      </c>
      <c r="H5" s="154">
        <f>IF('入力シート'!$C$27="適用",4,"")</f>
      </c>
    </row>
    <row r="6" spans="1:8" ht="59.25" customHeight="1">
      <c r="A6" s="148"/>
      <c r="B6" s="148"/>
      <c r="C6" s="152"/>
      <c r="D6" s="152"/>
      <c r="E6" s="142"/>
      <c r="F6" s="142">
        <f>IF('入力シート'!C27="適用","(1)公共工事でコリンズ登録のある場合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165"/>
      <c r="H6" s="155"/>
    </row>
    <row r="7" spans="1:8" ht="93" customHeight="1">
      <c r="A7" s="148"/>
      <c r="B7" s="148"/>
      <c r="C7" s="152"/>
      <c r="D7" s="152"/>
      <c r="E7" s="142"/>
      <c r="F7" s="142"/>
      <c r="G7" s="112">
        <f>IF('入力シート'!$C$27="適用","平成9年4月1日以降に完成した本市発注以外の同種工事の元請としての施工実績がある。","")</f>
      </c>
      <c r="H7" s="9">
        <f>IF('入力シート'!$C$27="適用",2,"")</f>
      </c>
    </row>
    <row r="8" spans="1:8" ht="43.5" customHeight="1">
      <c r="A8" s="148"/>
      <c r="B8" s="149"/>
      <c r="C8" s="153"/>
      <c r="D8" s="153"/>
      <c r="E8" s="143"/>
      <c r="F8" s="143"/>
      <c r="G8" s="112">
        <f>IF('入力シート'!$C$27="適用","実績なし","")</f>
      </c>
      <c r="H8" s="9">
        <f>IF('入力シート'!$C$27="適用",0,"")</f>
      </c>
    </row>
    <row r="9" spans="1:8" ht="59.25" customHeight="1">
      <c r="A9" s="148"/>
      <c r="B9" s="156" t="s">
        <v>56</v>
      </c>
      <c r="C9" s="156" t="str">
        <f>IF('入力シート'!C28="適用","過去2年間の同一登録工種工事での工事成績評定点80点以上の回数（※3）","今回工事ではこの項目を適用しません。")</f>
        <v>過去2年間の同一登録工種工事での工事成績評定点80点以上の回数（※3）</v>
      </c>
      <c r="D9" s="151" t="str">
        <f>IF('入力シート'!C28="適用","１号","不要")</f>
        <v>１号</v>
      </c>
      <c r="E9" s="161" t="str">
        <f>IF('入力シート'!C28="適用","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22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144" t="str">
        <f>IF('入力シート'!C28="適用","工事完成検査結果通知書の写し","")</f>
        <v>工事完成検査結果通知書の写し</v>
      </c>
      <c r="G9" s="7" t="str">
        <f>IF('入力シート'!$C$28="適用","平成22年4月1日以降に完成した本件工事と同一登録工種で評定点80点以上の本市発注工事が２件以上ある。","")</f>
        <v>平成22年4月1日以降に完成した本件工事と同一登録工種で評定点80点以上の本市発注工事が２件以上ある。</v>
      </c>
      <c r="H9" s="9">
        <f>IF('入力シート'!$C$28="適用",4,"")</f>
        <v>4</v>
      </c>
    </row>
    <row r="10" spans="1:8" ht="59.25" customHeight="1">
      <c r="A10" s="148"/>
      <c r="B10" s="156"/>
      <c r="C10" s="156"/>
      <c r="D10" s="152"/>
      <c r="E10" s="162"/>
      <c r="F10" s="144"/>
      <c r="G10" s="7" t="str">
        <f>IF('入力シート'!$C$28="適用","平成22年4月1日以降に完成した本件工事と同一登録工種で評定点80点以上の本市発注工事が１件ある。","")</f>
        <v>平成22年4月1日以降に完成した本件工事と同一登録工種で評定点80点以上の本市発注工事が１件ある。</v>
      </c>
      <c r="H10" s="9">
        <f>IF('入力シート'!$C$28="適用",2,"")</f>
        <v>2</v>
      </c>
    </row>
    <row r="11" spans="1:8" ht="18" customHeight="1">
      <c r="A11" s="148"/>
      <c r="B11" s="156"/>
      <c r="C11" s="156"/>
      <c r="D11" s="153"/>
      <c r="E11" s="163"/>
      <c r="F11" s="145"/>
      <c r="G11" s="7" t="str">
        <f>IF('入力シート'!$C$28="適用","該当なし","")</f>
        <v>該当なし</v>
      </c>
      <c r="H11" s="9">
        <f>IF('入力シート'!$C$28="適用",0,"")</f>
        <v>0</v>
      </c>
    </row>
    <row r="12" spans="1:8" ht="54.75" customHeight="1">
      <c r="A12" s="148"/>
      <c r="B12" s="156" t="s">
        <v>46</v>
      </c>
      <c r="C12" s="156" t="str">
        <f>IF('入力シート'!C29="適用","過去5年間の優良工事請負業者表彰の回数（※3）","今回工事ではこの項目を適用しません。")</f>
        <v>過去5年間の優良工事請負業者表彰の回数（※3）</v>
      </c>
      <c r="D12" s="151" t="str">
        <f>IF('入力シート'!C29="適用","１号","不要")</f>
        <v>１号</v>
      </c>
      <c r="E12" s="161" t="str">
        <f>IF('入力シート'!C29="適用","平成19年度以降に本件工事と同一部門で、本市における優良工事請負業者表彰を受けている場合に記入してください。","今回工事ではこの項目を適用しません。")</f>
        <v>平成19年度以降に本件工事と同一部門で、本市における優良工事請負業者表彰を受けている場合に記入してください。</v>
      </c>
      <c r="F12" s="159" t="str">
        <f>IF('入力シート'!C29="適用","不要","")</f>
        <v>不要</v>
      </c>
      <c r="G12" s="7" t="str">
        <f>IF('入力シート'!$C$29="適用","平成19年度以降に本件工事と同一部門で、本市における優良工事請負業者表彰を２回以上受けている。","")</f>
        <v>平成19年度以降に本件工事と同一部門で、本市における優良工事請負業者表彰を２回以上受けている。</v>
      </c>
      <c r="H12" s="9">
        <f>IF('入力シート'!$C$29="適用",4,"")</f>
        <v>4</v>
      </c>
    </row>
    <row r="13" spans="1:8" ht="54.75" customHeight="1">
      <c r="A13" s="148"/>
      <c r="B13" s="156"/>
      <c r="C13" s="156"/>
      <c r="D13" s="152"/>
      <c r="E13" s="162"/>
      <c r="F13" s="160"/>
      <c r="G13" s="7" t="str">
        <f>IF('入力シート'!$C$29="適用","平成19年度以降に本件工事と同一部門で、本市における優良工事請負業者表彰を１回受けている。","")</f>
        <v>平成19年度以降に本件工事と同一部門で、本市における優良工事請負業者表彰を１回受けている。</v>
      </c>
      <c r="H13" s="9">
        <f>IF('入力シート'!$C$29="適用",2,"")</f>
        <v>2</v>
      </c>
    </row>
    <row r="14" spans="1:8" ht="19.5" customHeight="1">
      <c r="A14" s="148"/>
      <c r="B14" s="156"/>
      <c r="C14" s="156"/>
      <c r="D14" s="153"/>
      <c r="E14" s="163"/>
      <c r="F14" s="160"/>
      <c r="G14" s="7" t="str">
        <f>IF('入力シート'!$C$29="適用","該当なし","")</f>
        <v>該当なし</v>
      </c>
      <c r="H14" s="9">
        <f>IF('入力シート'!$C$29="適用",0,"")</f>
        <v>0</v>
      </c>
    </row>
    <row r="15" spans="1:8" ht="17.25" customHeight="1">
      <c r="A15" s="148"/>
      <c r="B15" s="147" t="s">
        <v>163</v>
      </c>
      <c r="C15" s="151" t="str">
        <f>IF('入力シート'!C30="適用","配置予定技術者（入札公告に定める技術者）が有する過去15年間の同種工事の施工経験（※1）","今回工事ではこの項目を適用しません。")</f>
        <v>今回工事ではこの項目を適用しません。</v>
      </c>
      <c r="D15" s="151" t="str">
        <f>IF('入力シート'!C30="適用","１号","不要")</f>
        <v>不要</v>
      </c>
      <c r="E15" s="170" t="str">
        <f>IF('入力シート'!C30="適用","配置予定技術者（入札公告に定める技術者（※6））が有する、平成9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111">
        <f>IF('入力シート'!C30="適用","施工経験を証明する書類","")</f>
      </c>
      <c r="G15" s="164">
        <f>IF('入力シート'!$C$30="適用","平成9年4月1日以降に完成した本市発注の同種工事の元請としての施工経験(主任技術者、監理技術者、現場代理人のうち、いずれかの経験)がある。","")</f>
      </c>
      <c r="H15" s="154">
        <f>IF('入力シート'!$C$30="適用",4,"")</f>
      </c>
    </row>
    <row r="16" spans="1:8" ht="66.75" customHeight="1">
      <c r="A16" s="148"/>
      <c r="B16" s="148"/>
      <c r="C16" s="152"/>
      <c r="D16" s="152"/>
      <c r="E16" s="171"/>
      <c r="F16" s="142">
        <f>IF('入力シート'!C30="適用","(1)公共工事でコリンズ登録のある場合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165"/>
      <c r="H16" s="155"/>
    </row>
    <row r="17" spans="1:8" ht="124.5" customHeight="1">
      <c r="A17" s="148"/>
      <c r="B17" s="148"/>
      <c r="C17" s="152"/>
      <c r="D17" s="152"/>
      <c r="E17" s="171"/>
      <c r="F17" s="142"/>
      <c r="G17" s="112">
        <f>IF('入力シート'!$C$30="適用","平成9年4月1日以降に完成した本市発注以外の同種工事の元請としての施工経験(主任技術者、監理技術者、現場代理人のうち、いずれかの経験)がある。","")</f>
      </c>
      <c r="H17" s="9">
        <f>IF('入力シート'!$C$30="適用",2,"")</f>
      </c>
    </row>
    <row r="18" spans="1:8" ht="84" customHeight="1">
      <c r="A18" s="148"/>
      <c r="B18" s="148"/>
      <c r="C18" s="152"/>
      <c r="D18" s="152"/>
      <c r="E18" s="171"/>
      <c r="F18" s="142"/>
      <c r="G18" s="173">
        <f>IF('入力シート'!$C$30="適用","該当なし","")</f>
      </c>
      <c r="H18" s="154">
        <f>IF('入力シート'!$C$30="適用",0,"")</f>
      </c>
    </row>
    <row r="19" spans="1:8" ht="89.25" customHeight="1">
      <c r="A19" s="148"/>
      <c r="B19" s="149"/>
      <c r="C19" s="153"/>
      <c r="D19" s="153"/>
      <c r="E19" s="172"/>
      <c r="F19" s="143"/>
      <c r="G19" s="174"/>
      <c r="H19" s="178"/>
    </row>
    <row r="20" spans="1:8" ht="115.5" customHeight="1">
      <c r="A20" s="148"/>
      <c r="B20" s="156" t="s">
        <v>117</v>
      </c>
      <c r="C20" s="156" t="str">
        <f>IF('入力シート'!C31="適用","配置予定技術者（入札公告に定める技術者）が有する資格","今回工事ではこの項目を適用しません。")</f>
        <v>今回工事ではこの項目を適用しません。</v>
      </c>
      <c r="D20" s="151" t="str">
        <f>IF('入力シート'!C31="適用","１号","不要")</f>
        <v>不要</v>
      </c>
      <c r="E20" s="150" t="str">
        <f>IF('入力シート'!C31="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168">
        <f>IF('入力シート'!C31="適用","監理技術者資格者証及び監理技術者講習終了証の写し","")</f>
      </c>
      <c r="G20" s="7">
        <f>IF('入力シート'!$C$31="適用","監理技術者の配置を必要としない工事において、監理技術者資格者証を有する技術者を配置する。","")</f>
      </c>
      <c r="H20" s="9">
        <f>IF('入力シート'!$C$31="適用",4,"")</f>
      </c>
    </row>
    <row r="21" spans="1:8" ht="115.5" customHeight="1">
      <c r="A21" s="148"/>
      <c r="B21" s="156"/>
      <c r="C21" s="156"/>
      <c r="D21" s="153"/>
      <c r="E21" s="150"/>
      <c r="F21" s="169"/>
      <c r="G21" s="7">
        <f>IF('入力シート'!$C$31="適用","監理技術者の配置を必要としない工事において、監理技術者資格者証を有する技術者を配置しない。","")</f>
      </c>
      <c r="H21" s="9">
        <f>IF('入力シート'!$C$31="適用",0,"")</f>
      </c>
    </row>
    <row r="22" spans="1:8" ht="62.25" customHeight="1">
      <c r="A22" s="148"/>
      <c r="B22" s="156" t="s">
        <v>162</v>
      </c>
      <c r="C22" s="156" t="str">
        <f>IF('入力シート'!C32="適用","過去5年間の配置予定現場代理人の横浜市優良工事技術者表彰の有無","今回工事ではこの項目を適用しません。")</f>
        <v>過去5年間の配置予定現場代理人の横浜市優良工事技術者表彰の有無</v>
      </c>
      <c r="D22" s="151" t="str">
        <f>IF('入力シート'!C32="適用","１号","不要")</f>
        <v>１号</v>
      </c>
      <c r="E22" s="150" t="str">
        <f>IF('入力シート'!C32="適用","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19年度以降に配置予定現場代理人が本件工事と同一部門で横浜市優良工事技術者表彰を受けている場合に記入してください。加点対象となる現場代理人がいない場合には、代理人氏名欄に「該当なし」と記載するか空欄のままにしてください。1名のみ記載してください。</v>
      </c>
      <c r="F22" s="167" t="str">
        <f>IF('入力シート'!C32="適用","不要","")</f>
        <v>不要</v>
      </c>
      <c r="G22" s="7" t="str">
        <f>IF('入力シート'!$C$32="適用","平成19年度以降に配置現場代理人が本件工事と同一部門で横浜市優良工事技術者表彰を受けている。","")</f>
        <v>平成19年度以降に配置現場代理人が本件工事と同一部門で横浜市優良工事技術者表彰を受けている。</v>
      </c>
      <c r="H22" s="9">
        <f>IF('入力シート'!$C$32="適用",2,"")</f>
        <v>2</v>
      </c>
    </row>
    <row r="23" spans="1:8" ht="54.75" customHeight="1">
      <c r="A23" s="148"/>
      <c r="B23" s="156"/>
      <c r="C23" s="156"/>
      <c r="D23" s="152"/>
      <c r="E23" s="150"/>
      <c r="F23" s="167"/>
      <c r="G23" s="179" t="str">
        <f>IF('入力シート'!$C$32="適用","受けていない。","")</f>
        <v>受けていない。</v>
      </c>
      <c r="H23" s="154">
        <f>IF('入力シート'!$C$32="適用",0,"")</f>
        <v>0</v>
      </c>
    </row>
    <row r="24" spans="1:8" ht="17.25" customHeight="1">
      <c r="A24" s="148"/>
      <c r="B24" s="156"/>
      <c r="C24" s="156"/>
      <c r="D24" s="153"/>
      <c r="E24" s="150"/>
      <c r="F24" s="167"/>
      <c r="G24" s="178"/>
      <c r="H24" s="178"/>
    </row>
    <row r="25" spans="1:8" ht="40.5" customHeight="1">
      <c r="A25" s="148"/>
      <c r="B25" s="156" t="s">
        <v>57</v>
      </c>
      <c r="C25" s="156" t="str">
        <f>IF('入力シート'!C33="適用","品質管理マネジメントシステム(ISO9001)の取得の有無","今回工事ではこの項目を適用しません。")</f>
        <v>品質管理マネジメントシステム(ISO9001)の取得の有無</v>
      </c>
      <c r="D25" s="151" t="str">
        <f>IF('入力シート'!C33="適用","１号","不要")</f>
        <v>１号</v>
      </c>
      <c r="E25" s="150" t="str">
        <f>IF('入力シート'!C33="適用","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入札期間の最終日時点で有効なISO9001を横浜市内の事業所を含む範囲で登録している場合に記入してください。またその内容を証明するために右記資料を添付してください。</v>
      </c>
      <c r="F25" s="167" t="str">
        <f>IF('入力シート'!C33="適用","登録証の写し及び登録範囲が証明できる付属書等の写し","")</f>
        <v>登録証の写し及び登録範囲が証明できる付属書等の写し</v>
      </c>
      <c r="G25" s="7" t="str">
        <f>IF('入力シート'!$C$33="適用","ISO9001を横浜市内の事業所を含む範囲で登録している。","")</f>
        <v>ISO9001を横浜市内の事業所を含む範囲で登録している。</v>
      </c>
      <c r="H25" s="9">
        <f>IF('入力シート'!$C$33="適用",2,"")</f>
        <v>2</v>
      </c>
    </row>
    <row r="26" spans="1:8" ht="41.25" customHeight="1">
      <c r="A26" s="149"/>
      <c r="B26" s="156"/>
      <c r="C26" s="156"/>
      <c r="D26" s="153"/>
      <c r="E26" s="150"/>
      <c r="F26" s="167"/>
      <c r="G26" s="7" t="str">
        <f>IF('入力シート'!$C$33="適用","登録していない。","")</f>
        <v>登録していない。</v>
      </c>
      <c r="H26" s="9">
        <f>IF('入力シート'!$C$33="適用",0,"")</f>
        <v>0</v>
      </c>
    </row>
    <row r="27" spans="1:8" ht="67.5" customHeight="1">
      <c r="A27" s="156" t="s">
        <v>161</v>
      </c>
      <c r="B27" s="156" t="s">
        <v>58</v>
      </c>
      <c r="C27" s="156" t="str">
        <f>IF('入力シート'!C34="適用","建設業の許可における主たる営業所の所在地","今回工事ではこの項目を適用しません。")</f>
        <v>建設業の許可における主たる営業所の所在地</v>
      </c>
      <c r="D27" s="151" t="str">
        <f>IF('入力シート'!C34="適用","１号","不要")</f>
        <v>１号</v>
      </c>
      <c r="E27" s="150" t="str">
        <f>IF('入力シート'!C34="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27" s="167" t="str">
        <f>IF('入力シート'!C34="適用","主たる営業所の所在地を証明する書類（建設業の許可通知書の写し等）","")</f>
        <v>主たる営業所の所在地を証明する書類（建設業の許可通知書の写し等）</v>
      </c>
      <c r="G27" s="7" t="str">
        <f>IF('入力シート'!$C$34="適用","工事施工場所と同一行政区内に建設業の許可における主たる営業所がある。","")</f>
        <v>工事施工場所と同一行政区内に建設業の許可における主たる営業所がある。</v>
      </c>
      <c r="H27" s="9">
        <f>IF('入力シート'!$C$34="適用",2,"")</f>
        <v>2</v>
      </c>
    </row>
    <row r="28" spans="1:8" ht="33.75" customHeight="1">
      <c r="A28" s="156"/>
      <c r="B28" s="156"/>
      <c r="C28" s="156"/>
      <c r="D28" s="153"/>
      <c r="E28" s="150"/>
      <c r="F28" s="167"/>
      <c r="G28" s="7" t="str">
        <f>IF('入力シート'!$C$34="適用","上記以外","")</f>
        <v>上記以外</v>
      </c>
      <c r="H28" s="9">
        <f>IF('入力シート'!$C$34="適用",0,"")</f>
        <v>0</v>
      </c>
    </row>
    <row r="29" spans="1:8" ht="38.25" customHeight="1">
      <c r="A29" s="156"/>
      <c r="B29" s="156" t="s">
        <v>59</v>
      </c>
      <c r="C29" s="156" t="str">
        <f>IF('入力シート'!C35="適用","横浜市災害協力業者名簿登載の有無","今回工事ではこの項目を適用しません。")</f>
        <v>横浜市災害協力業者名簿登載の有無</v>
      </c>
      <c r="D29" s="151" t="str">
        <f>IF('入力シート'!C35="適用","１号","不要")</f>
        <v>１号</v>
      </c>
      <c r="E29" s="150" t="str">
        <f>IF('入力シート'!C35="適用","平成24年度横浜市災害協力業者名簿の登載の有無を記入してください。","今回工事ではこの項目を適用しません。")</f>
        <v>平成24年度横浜市災害協力業者名簿の登載の有無を記入してください。</v>
      </c>
      <c r="F29" s="167" t="str">
        <f>IF('入力シート'!C35="適用","不要","")</f>
        <v>不要</v>
      </c>
      <c r="G29" s="7" t="str">
        <f>IF('入力シート'!$C$35="適用","平成24年度横浜市災害協力業者名簿に登載がある。","")</f>
        <v>平成24年度横浜市災害協力業者名簿に登載がある。</v>
      </c>
      <c r="H29" s="9">
        <f>IF('入力シート'!$C$35="適用",2,"")</f>
        <v>2</v>
      </c>
    </row>
    <row r="30" spans="1:8" ht="38.25" customHeight="1">
      <c r="A30" s="156"/>
      <c r="B30" s="156"/>
      <c r="C30" s="156"/>
      <c r="D30" s="153"/>
      <c r="E30" s="150"/>
      <c r="F30" s="167"/>
      <c r="G30" s="7" t="str">
        <f>IF('入力シート'!$C$35="適用","平成24年度横浜市災害協力業者名簿に登載がない。","")</f>
        <v>平成24年度横浜市災害協力業者名簿に登載がない。</v>
      </c>
      <c r="H30" s="9">
        <f>IF('入力シート'!$C$35="適用",0,"")</f>
        <v>0</v>
      </c>
    </row>
    <row r="31" spans="1:8" ht="38.25" customHeight="1">
      <c r="A31" s="156"/>
      <c r="B31" s="156" t="s">
        <v>60</v>
      </c>
      <c r="C31" s="156" t="str">
        <f>IF('入力シート'!C36="適用","環境マネジメントシステム(ISO14001)の取得の有無","今回工事ではこの項目を適用しません。")</f>
        <v>今回工事ではこの項目を適用しません。</v>
      </c>
      <c r="D31" s="151" t="str">
        <f>IF('入力シート'!C36="適用","１号","不要")</f>
        <v>不要</v>
      </c>
      <c r="E31" s="150" t="str">
        <f>IF('入力シート'!C36="適用","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1" s="167">
        <f>IF('入力シート'!C36="適用","登録証の写し及び登録範囲が証明できる付属書等の写し","")</f>
      </c>
      <c r="G31" s="7">
        <f>IF('入力シート'!$C$36="適用","ISO14001を横浜市内の事業所を含む範囲で登録している。","")</f>
      </c>
      <c r="H31" s="9">
        <f>IF('入力シート'!$C$36="適用",2,"")</f>
      </c>
    </row>
    <row r="32" spans="1:8" ht="38.25" customHeight="1">
      <c r="A32" s="156"/>
      <c r="B32" s="156"/>
      <c r="C32" s="156"/>
      <c r="D32" s="153"/>
      <c r="E32" s="150"/>
      <c r="F32" s="167"/>
      <c r="G32" s="7">
        <f>IF('入力シート'!$C$36="適用","登録していない。","")</f>
      </c>
      <c r="H32" s="9">
        <f>IF('入力シート'!$C$36="適用",0,"")</f>
      </c>
    </row>
    <row r="33" spans="1:8" ht="13.5">
      <c r="A33" s="180" t="s">
        <v>61</v>
      </c>
      <c r="B33" s="180"/>
      <c r="C33" s="180"/>
      <c r="D33" s="180"/>
      <c r="E33" s="180"/>
      <c r="F33" s="180"/>
      <c r="G33" s="180"/>
      <c r="H33" s="9">
        <f>SUM(H5,H9,H12,H15,H20,H22,H25,H27,H29,H31)</f>
        <v>16</v>
      </c>
    </row>
    <row r="35" spans="1:8" ht="24.75" customHeight="1">
      <c r="A35" s="146" t="s">
        <v>116</v>
      </c>
      <c r="B35" s="146"/>
      <c r="C35" s="146"/>
      <c r="D35" s="146"/>
      <c r="E35" s="146"/>
      <c r="F35" s="146"/>
      <c r="G35" s="146"/>
      <c r="H35" s="146"/>
    </row>
    <row r="36" spans="1:8" ht="13.5">
      <c r="A36" s="146" t="s">
        <v>113</v>
      </c>
      <c r="B36" s="146"/>
      <c r="C36" s="146"/>
      <c r="D36" s="146"/>
      <c r="E36" s="146"/>
      <c r="F36" s="146"/>
      <c r="G36" s="146"/>
      <c r="H36" s="146"/>
    </row>
    <row r="37" spans="1:8" ht="13.5">
      <c r="A37" s="146" t="s">
        <v>114</v>
      </c>
      <c r="B37" s="146"/>
      <c r="C37" s="146"/>
      <c r="D37" s="146"/>
      <c r="E37" s="146"/>
      <c r="F37" s="146"/>
      <c r="G37" s="146"/>
      <c r="H37" s="146"/>
    </row>
    <row r="38" spans="1:8" ht="13.5">
      <c r="A38" s="146" t="s">
        <v>120</v>
      </c>
      <c r="B38" s="146"/>
      <c r="C38" s="146"/>
      <c r="D38" s="146"/>
      <c r="E38" s="146"/>
      <c r="F38" s="146"/>
      <c r="G38" s="146"/>
      <c r="H38" s="146"/>
    </row>
    <row r="39" spans="1:8" ht="37.5" customHeight="1">
      <c r="A39" s="146" t="s">
        <v>115</v>
      </c>
      <c r="B39" s="146"/>
      <c r="C39" s="146"/>
      <c r="D39" s="146"/>
      <c r="E39" s="146"/>
      <c r="F39" s="146"/>
      <c r="G39" s="146"/>
      <c r="H39" s="146"/>
    </row>
    <row r="40" spans="1:8" ht="26.25" customHeight="1">
      <c r="A40" s="146" t="s">
        <v>151</v>
      </c>
      <c r="B40" s="146"/>
      <c r="C40" s="146"/>
      <c r="D40" s="146"/>
      <c r="E40" s="146"/>
      <c r="F40" s="146"/>
      <c r="G40" s="146"/>
      <c r="H40" s="146"/>
    </row>
    <row r="41" spans="1:8" ht="26.25" customHeight="1">
      <c r="A41" s="177" t="s">
        <v>152</v>
      </c>
      <c r="B41" s="176"/>
      <c r="C41" s="176"/>
      <c r="D41" s="176"/>
      <c r="E41" s="176"/>
      <c r="F41" s="176"/>
      <c r="G41" s="176"/>
      <c r="H41" s="176"/>
    </row>
    <row r="42" spans="1:8" ht="13.5">
      <c r="A42" s="175"/>
      <c r="B42" s="176"/>
      <c r="C42" s="176"/>
      <c r="D42" s="176"/>
      <c r="E42" s="176"/>
      <c r="F42" s="176"/>
      <c r="G42" s="176"/>
      <c r="H42" s="176"/>
    </row>
    <row r="43" spans="1:8" ht="13.5">
      <c r="A43" s="140"/>
      <c r="B43" s="141"/>
      <c r="C43" s="141"/>
      <c r="D43" s="141"/>
      <c r="E43" s="141"/>
      <c r="F43" s="141"/>
      <c r="G43" s="141"/>
      <c r="H43" s="141"/>
    </row>
  </sheetData>
  <sheetProtection password="E7B6" sheet="1" formatCells="0" formatRows="0" insertRows="0"/>
  <mergeCells count="72">
    <mergeCell ref="A42:H42"/>
    <mergeCell ref="F31:F32"/>
    <mergeCell ref="B29:B30"/>
    <mergeCell ref="C29:C30"/>
    <mergeCell ref="A41:H41"/>
    <mergeCell ref="H18:H19"/>
    <mergeCell ref="G23:G24"/>
    <mergeCell ref="H23:H24"/>
    <mergeCell ref="A33:G33"/>
    <mergeCell ref="E29:E30"/>
    <mergeCell ref="G15:G16"/>
    <mergeCell ref="D15:D19"/>
    <mergeCell ref="E15:E19"/>
    <mergeCell ref="C27:C28"/>
    <mergeCell ref="D27:D28"/>
    <mergeCell ref="G18:G19"/>
    <mergeCell ref="E27:E28"/>
    <mergeCell ref="F29:F30"/>
    <mergeCell ref="B31:B32"/>
    <mergeCell ref="C31:C32"/>
    <mergeCell ref="D31:D32"/>
    <mergeCell ref="A27:A32"/>
    <mergeCell ref="B27:B28"/>
    <mergeCell ref="D29:D30"/>
    <mergeCell ref="C5:C8"/>
    <mergeCell ref="D22:D24"/>
    <mergeCell ref="B5:B8"/>
    <mergeCell ref="F27:F28"/>
    <mergeCell ref="C22:C24"/>
    <mergeCell ref="F22:F24"/>
    <mergeCell ref="F20:F21"/>
    <mergeCell ref="F25:F26"/>
    <mergeCell ref="G5:G6"/>
    <mergeCell ref="H5:H6"/>
    <mergeCell ref="F6:F8"/>
    <mergeCell ref="D25:D26"/>
    <mergeCell ref="B12:B14"/>
    <mergeCell ref="C12:C14"/>
    <mergeCell ref="E25:E26"/>
    <mergeCell ref="B22:B24"/>
    <mergeCell ref="D5:D8"/>
    <mergeCell ref="E5:E8"/>
    <mergeCell ref="A37:H37"/>
    <mergeCell ref="A1:H1"/>
    <mergeCell ref="A2:H2"/>
    <mergeCell ref="F12:F14"/>
    <mergeCell ref="D12:D14"/>
    <mergeCell ref="E12:E14"/>
    <mergeCell ref="B9:B11"/>
    <mergeCell ref="C9:C11"/>
    <mergeCell ref="D9:D11"/>
    <mergeCell ref="E9:E11"/>
    <mergeCell ref="A35:H35"/>
    <mergeCell ref="A36:H36"/>
    <mergeCell ref="C20:C21"/>
    <mergeCell ref="D20:D21"/>
    <mergeCell ref="B25:B26"/>
    <mergeCell ref="C25:C26"/>
    <mergeCell ref="B20:B21"/>
    <mergeCell ref="A5:A26"/>
    <mergeCell ref="E22:E24"/>
    <mergeCell ref="E31:E32"/>
    <mergeCell ref="A43:H43"/>
    <mergeCell ref="F16:F19"/>
    <mergeCell ref="F9:F11"/>
    <mergeCell ref="A40:H40"/>
    <mergeCell ref="A39:H39"/>
    <mergeCell ref="B15:B19"/>
    <mergeCell ref="E20:E21"/>
    <mergeCell ref="C15:C19"/>
    <mergeCell ref="A38:H38"/>
    <mergeCell ref="H15:H16"/>
  </mergeCells>
  <printOptions/>
  <pageMargins left="0.45" right="0.16" top="0.41" bottom="0.34" header="0.27" footer="0.27"/>
  <pageSetup horizontalDpi="600" verticalDpi="600" orientation="portrait" paperSize="9" scale="87" r:id="rId1"/>
  <rowBreaks count="1" manualBreakCount="1">
    <brk id="19" max="7" man="1"/>
  </rowBreaks>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selection activeCell="A1" sqref="A1"/>
    </sheetView>
  </sheetViews>
  <sheetFormatPr defaultColWidth="9.00390625" defaultRowHeight="13.5"/>
  <cols>
    <col min="1" max="1" width="10.75390625" style="86" customWidth="1"/>
    <col min="2" max="2" width="14.75390625" style="86" customWidth="1"/>
    <col min="3" max="3" width="15.00390625" style="86" customWidth="1"/>
    <col min="4" max="4" width="13.25390625" style="86" customWidth="1"/>
    <col min="5" max="5" width="42.25390625" style="86" customWidth="1"/>
    <col min="6" max="16384" width="9.00390625" style="86" customWidth="1"/>
  </cols>
  <sheetData>
    <row r="1" ht="12">
      <c r="E1" s="87" t="s">
        <v>70</v>
      </c>
    </row>
    <row r="2" spans="1:5" ht="12">
      <c r="A2" s="86" t="s">
        <v>14</v>
      </c>
      <c r="E2" s="88" t="str">
        <f>'入力シート'!E6</f>
        <v>平成○○年○○月○○日</v>
      </c>
    </row>
    <row r="3" ht="12">
      <c r="A3" s="86" t="s">
        <v>39</v>
      </c>
    </row>
    <row r="4" ht="12">
      <c r="A4" s="86" t="s">
        <v>40</v>
      </c>
    </row>
    <row r="5" ht="8.25" customHeight="1"/>
    <row r="6" spans="3:5" ht="12">
      <c r="C6" s="210" t="s">
        <v>12</v>
      </c>
      <c r="D6" s="210"/>
      <c r="E6" s="86" t="str">
        <f>'入力シート'!E11</f>
        <v>○○・□□建設共同企業体</v>
      </c>
    </row>
    <row r="7" spans="3:5" s="109" customFormat="1" ht="13.5">
      <c r="C7" s="181" t="s">
        <v>149</v>
      </c>
      <c r="D7" s="181"/>
      <c r="E7" s="91">
        <f>'入力シート'!E12</f>
        <v>56789</v>
      </c>
    </row>
    <row r="8" spans="3:5" ht="18" customHeight="1">
      <c r="C8" s="211" t="s">
        <v>83</v>
      </c>
      <c r="D8" s="89" t="s">
        <v>11</v>
      </c>
      <c r="E8" s="89" t="str">
        <f>'入力シート'!E9</f>
        <v>横浜市○区○○町○丁目○－○</v>
      </c>
    </row>
    <row r="9" spans="3:5" ht="18" customHeight="1">
      <c r="C9" s="211"/>
      <c r="D9" s="89" t="s">
        <v>10</v>
      </c>
      <c r="E9" s="89" t="str">
        <f>'入力シート'!E7</f>
        <v>株式会社○○○○○○</v>
      </c>
    </row>
    <row r="10" spans="3:5" ht="18" customHeight="1">
      <c r="C10" s="211"/>
      <c r="D10" s="89" t="s">
        <v>9</v>
      </c>
      <c r="E10" s="90" t="str">
        <f>'入力シート'!E10</f>
        <v>代表取締役　○○　○○</v>
      </c>
    </row>
    <row r="11" spans="3:5" ht="12">
      <c r="C11" s="211"/>
      <c r="D11" s="89" t="s">
        <v>16</v>
      </c>
      <c r="E11" s="91">
        <f>'入力シート'!E8</f>
        <v>12345</v>
      </c>
    </row>
    <row r="12" ht="9" customHeight="1"/>
    <row r="13" spans="1:5" ht="17.25">
      <c r="A13" s="213" t="s">
        <v>110</v>
      </c>
      <c r="B13" s="213"/>
      <c r="C13" s="213"/>
      <c r="D13" s="213"/>
      <c r="E13" s="213"/>
    </row>
    <row r="14" ht="8.25" customHeight="1"/>
    <row r="15" ht="12">
      <c r="A15" s="86" t="s">
        <v>84</v>
      </c>
    </row>
    <row r="16" spans="1:5" ht="12">
      <c r="A16" s="92"/>
      <c r="B16" s="89"/>
      <c r="C16" s="89"/>
      <c r="D16" s="89"/>
      <c r="E16" s="89"/>
    </row>
    <row r="17" spans="1:5" ht="12">
      <c r="A17" s="93" t="s">
        <v>2</v>
      </c>
      <c r="B17" s="94" t="str">
        <f>'入力シート'!E19</f>
        <v>栄区本郷台一丁目地内舗装補修工事</v>
      </c>
      <c r="C17" s="94"/>
      <c r="D17" s="94"/>
      <c r="E17" s="95"/>
    </row>
    <row r="18" spans="1:5" ht="12">
      <c r="A18" s="96"/>
      <c r="B18" s="97"/>
      <c r="C18" s="96"/>
      <c r="D18" s="96"/>
      <c r="E18" s="97"/>
    </row>
    <row r="19" spans="1:5" ht="17.25" customHeight="1">
      <c r="A19" s="98" t="s">
        <v>0</v>
      </c>
      <c r="B19" s="212" t="s">
        <v>85</v>
      </c>
      <c r="C19" s="212"/>
      <c r="D19" s="212"/>
      <c r="E19" s="212"/>
    </row>
    <row r="20" spans="1:5" ht="24.75" customHeight="1">
      <c r="A20" s="189" t="s">
        <v>3</v>
      </c>
      <c r="B20" s="83" t="str">
        <f>IF('入力シート'!$C$27="適用","同種工事","不適用")</f>
        <v>不適用</v>
      </c>
      <c r="C20" s="194">
        <f>IF('入力シート'!$C$27="適用",'入力シート'!E27,"")</f>
      </c>
      <c r="D20" s="195"/>
      <c r="E20" s="196">
        <f>IF('入力シート'!$C$27="適用","同種工事の条件","")</f>
      </c>
    </row>
    <row r="21" spans="1:5" ht="12">
      <c r="A21" s="189"/>
      <c r="B21" s="83">
        <f>IF('入力シート'!$C$27="適用","工事名","")</f>
      </c>
      <c r="C21" s="182"/>
      <c r="D21" s="182"/>
      <c r="E21" s="182"/>
    </row>
    <row r="22" spans="1:5" ht="12">
      <c r="A22" s="189"/>
      <c r="B22" s="83">
        <f>IF('入力シート'!$C$27="適用","契約金額(税込み)","")</f>
      </c>
      <c r="C22" s="182"/>
      <c r="D22" s="182"/>
      <c r="E22" s="182"/>
    </row>
    <row r="23" spans="1:5" ht="28.5" customHeight="1">
      <c r="A23" s="189"/>
      <c r="B23" s="83">
        <f>IF('入力シート'!$C$27="適用","添付資料","")</f>
      </c>
      <c r="C23" s="183">
        <f>IF('入力シート'!$C$27="適用","（添付する資料名を記入して下さい。）","")</f>
      </c>
      <c r="D23" s="183"/>
      <c r="E23" s="183">
        <f>IF('入力シート'!$C$27="適用","同種工事の条件","")</f>
      </c>
    </row>
    <row r="24" spans="1:5" ht="12">
      <c r="A24" s="189" t="s">
        <v>125</v>
      </c>
      <c r="B24" s="83" t="str">
        <f>IF('入力シート'!$C$28="適用","同一登録工種","不適用")</f>
        <v>同一登録工種</v>
      </c>
      <c r="C24" s="204" t="str">
        <f>IF('入力シート'!$C$28="適用",'入力シート'!E28,"")</f>
        <v>ほ装</v>
      </c>
      <c r="D24" s="205"/>
      <c r="E24" s="206" t="str">
        <f>IF('入力シート'!$C$28="適用","同一登録工種","")</f>
        <v>同一登録工種</v>
      </c>
    </row>
    <row r="25" spans="1:5" ht="24.75" customHeight="1">
      <c r="A25" s="189"/>
      <c r="B25" s="190" t="str">
        <f>IF('入力シート'!$C$28="適用","工事１","")</f>
        <v>工事１</v>
      </c>
      <c r="C25" s="99" t="str">
        <f>IF('入力シート'!$C$28="適用","工事名","")</f>
        <v>工事名</v>
      </c>
      <c r="D25" s="191"/>
      <c r="E25" s="192"/>
    </row>
    <row r="26" spans="1:5" ht="12">
      <c r="A26" s="189"/>
      <c r="B26" s="190" t="str">
        <f>IF('入力シート'!$C$28="適用","同一登録工種","")</f>
        <v>同一登録工種</v>
      </c>
      <c r="C26" s="83" t="str">
        <f>IF('入力シート'!$C$28="適用","工事成績評定点","")</f>
        <v>工事成績評定点</v>
      </c>
      <c r="D26" s="184"/>
      <c r="E26" s="185"/>
    </row>
    <row r="27" spans="1:5" ht="24.75" customHeight="1">
      <c r="A27" s="189"/>
      <c r="B27" s="190" t="str">
        <f>IF('入力シート'!$C$28="適用","工事２","")</f>
        <v>工事２</v>
      </c>
      <c r="C27" s="99" t="str">
        <f>IF('入力シート'!$C$28="適用","工事名","")</f>
        <v>工事名</v>
      </c>
      <c r="D27" s="191"/>
      <c r="E27" s="192"/>
    </row>
    <row r="28" spans="1:5" ht="12">
      <c r="A28" s="189"/>
      <c r="B28" s="190" t="str">
        <f>IF('入力シート'!$C$28="適用","同一登録工種","")</f>
        <v>同一登録工種</v>
      </c>
      <c r="C28" s="83" t="str">
        <f>IF('入力シート'!$C$28="適用","工事成績評定点","")</f>
        <v>工事成績評定点</v>
      </c>
      <c r="D28" s="184"/>
      <c r="E28" s="185"/>
    </row>
    <row r="29" spans="1:5" ht="12">
      <c r="A29" s="189"/>
      <c r="B29" s="83" t="str">
        <f>IF('入力シート'!$C$28="適用","添付資料","")</f>
        <v>添付資料</v>
      </c>
      <c r="C29" s="186" t="str">
        <f>IF('入力シート'!$C$28="適用","工事完成検査結果通知書の写し","")</f>
        <v>工事完成検査結果通知書の写し</v>
      </c>
      <c r="D29" s="187"/>
      <c r="E29" s="188" t="str">
        <f>IF('入力シート'!$C$28="適用","同一登録工種","")</f>
        <v>同一登録工種</v>
      </c>
    </row>
    <row r="30" spans="1:5" ht="12">
      <c r="A30" s="193" t="s">
        <v>46</v>
      </c>
      <c r="B30" s="83" t="str">
        <f>IF('入力シート'!$C$29="適用","部門","不適用")</f>
        <v>部門</v>
      </c>
      <c r="C30" s="186" t="str">
        <f>IF('入力シート'!$C$29="適用",'入力シート'!E29,"")</f>
        <v>土木</v>
      </c>
      <c r="D30" s="187"/>
      <c r="E30" s="188" t="str">
        <f>IF('入力シート'!$C$28="適用","同一登録工種","")</f>
        <v>同一登録工種</v>
      </c>
    </row>
    <row r="31" spans="1:5" ht="12">
      <c r="A31" s="193"/>
      <c r="B31" s="190" t="str">
        <f>IF('入力シート'!$C$29="適用","表彰年度","")</f>
        <v>表彰年度</v>
      </c>
      <c r="C31" s="83" t="str">
        <f>IF('入力シート'!$C$29="適用","表彰１","")</f>
        <v>表彰１</v>
      </c>
      <c r="D31" s="184"/>
      <c r="E31" s="185"/>
    </row>
    <row r="32" spans="1:5" ht="12">
      <c r="A32" s="193"/>
      <c r="B32" s="190" t="str">
        <f>IF('入力シート'!$C$29="適用","部門","")</f>
        <v>部門</v>
      </c>
      <c r="C32" s="83" t="str">
        <f>IF('入力シート'!$C$29="適用","表彰２","")</f>
        <v>表彰２</v>
      </c>
      <c r="D32" s="184"/>
      <c r="E32" s="185"/>
    </row>
    <row r="33" spans="1:5" ht="24.75" customHeight="1">
      <c r="A33" s="189" t="s">
        <v>126</v>
      </c>
      <c r="B33" s="83" t="str">
        <f>IF('入力シート'!$C$30="適用","同種工事","不適用")</f>
        <v>不適用</v>
      </c>
      <c r="C33" s="194">
        <f>IF('入力シート'!$C$30="適用",'入力シート'!E30,"")</f>
      </c>
      <c r="D33" s="195"/>
      <c r="E33" s="196" t="str">
        <f>IF('入力シート'!$C$28="適用","同一登録工種","")</f>
        <v>同一登録工種</v>
      </c>
    </row>
    <row r="34" spans="1:5" ht="12">
      <c r="A34" s="189"/>
      <c r="B34" s="83">
        <f>IF('入力シート'!$C$30="適用","工事名","")</f>
      </c>
      <c r="C34" s="182"/>
      <c r="D34" s="182"/>
      <c r="E34" s="182"/>
    </row>
    <row r="35" spans="1:5" ht="12">
      <c r="A35" s="189"/>
      <c r="B35" s="84">
        <f>IF('入力シート'!$C$30="適用","契約金額(税込み)","")</f>
      </c>
      <c r="C35" s="182"/>
      <c r="D35" s="182"/>
      <c r="E35" s="182"/>
    </row>
    <row r="36" spans="1:5" ht="12">
      <c r="A36" s="189"/>
      <c r="B36" s="83">
        <f>IF('入力シート'!$C$30="適用","技術者氏名","")</f>
      </c>
      <c r="C36" s="182"/>
      <c r="D36" s="182"/>
      <c r="E36" s="182"/>
    </row>
    <row r="37" spans="1:5" ht="42" customHeight="1">
      <c r="A37" s="189"/>
      <c r="B37" s="83">
        <f>IF('入力シート'!$C$30="適用","添付資料","")</f>
      </c>
      <c r="C37" s="183">
        <f>IF('入力シート'!$C$30="適用","（添付する資料名を記入して下さい。）","")</f>
      </c>
      <c r="D37" s="183"/>
      <c r="E37" s="183">
        <f>IF('入力シート'!$C$27="適用","同種工事の条件","")</f>
      </c>
    </row>
    <row r="38" spans="1:5" ht="12">
      <c r="A38" s="189" t="s">
        <v>127</v>
      </c>
      <c r="B38" s="83" t="str">
        <f>IF('入力シート'!$C$31="適用","技術者氏名","不適用")</f>
        <v>不適用</v>
      </c>
      <c r="C38" s="198"/>
      <c r="D38" s="198"/>
      <c r="E38" s="198"/>
    </row>
    <row r="39" spans="1:5" ht="12">
      <c r="A39" s="189"/>
      <c r="B39" s="85">
        <f>IF('入力シート'!$C$31="適用","監理技術者番号","")</f>
      </c>
      <c r="C39" s="198"/>
      <c r="D39" s="198"/>
      <c r="E39" s="198"/>
    </row>
    <row r="40" spans="1:5" ht="12">
      <c r="A40" s="189"/>
      <c r="B40" s="83">
        <f>IF('入力シート'!$C$31="適用","添付資料","")</f>
      </c>
      <c r="C40" s="186">
        <f>IF('入力シート'!$C$31="適用","監理技術者証及び監理技術者講習修了証の写し","")</f>
      </c>
      <c r="D40" s="187"/>
      <c r="E40" s="188">
        <f>IF('入力シート'!$C$31="適用","技術者氏名","")</f>
      </c>
    </row>
    <row r="41" spans="1:5" ht="21" customHeight="1">
      <c r="A41" s="189" t="s">
        <v>128</v>
      </c>
      <c r="B41" s="83" t="str">
        <f>IF('入力シート'!$C$32="適用","部門","不適用")</f>
        <v>部門</v>
      </c>
      <c r="C41" s="186" t="str">
        <f>IF('入力シート'!$C$32="適用",'入力シート'!E32,"")</f>
        <v>土木</v>
      </c>
      <c r="D41" s="187"/>
      <c r="E41" s="188" t="str">
        <f>IF('入力シート'!$C$28="適用","同一登録工種","")</f>
        <v>同一登録工種</v>
      </c>
    </row>
    <row r="42" spans="1:5" ht="21" customHeight="1">
      <c r="A42" s="189"/>
      <c r="B42" s="83" t="str">
        <f>IF('入力シート'!$C$32="適用","代理人氏名","")</f>
        <v>代理人氏名</v>
      </c>
      <c r="C42" s="182"/>
      <c r="D42" s="182"/>
      <c r="E42" s="182"/>
    </row>
    <row r="43" spans="1:5" ht="21" customHeight="1">
      <c r="A43" s="189"/>
      <c r="B43" s="83" t="str">
        <f>IF('入力シート'!$C$32="適用","表彰年度","")</f>
        <v>表彰年度</v>
      </c>
      <c r="C43" s="182"/>
      <c r="D43" s="182"/>
      <c r="E43" s="182"/>
    </row>
    <row r="44" spans="1:5" ht="17.25" customHeight="1">
      <c r="A44" s="189" t="s">
        <v>129</v>
      </c>
      <c r="B44" s="199" t="str">
        <f>IF('入力シート'!$C$33="適用","ISO9001の登録","不適用")</f>
        <v>ISO9001の登録</v>
      </c>
      <c r="C44" s="197"/>
      <c r="D44" s="197"/>
      <c r="E44" s="197"/>
    </row>
    <row r="45" spans="1:5" ht="17.25" customHeight="1">
      <c r="A45" s="189"/>
      <c r="B45" s="200"/>
      <c r="C45" s="201" t="str">
        <f>IF('入力シート'!$C$33="適用","（有、無どちらかを記入して下さい。）","")</f>
        <v>（有、無どちらかを記入して下さい。）</v>
      </c>
      <c r="D45" s="201"/>
      <c r="E45" s="201" t="str">
        <f>IF('入力シート'!$C$33="適用","添付書類","")</f>
        <v>添付書類</v>
      </c>
    </row>
    <row r="46" spans="1:5" ht="17.25" customHeight="1">
      <c r="A46" s="189"/>
      <c r="B46" s="82" t="str">
        <f>IF('入力シート'!$C$33="適用","添付書類","")</f>
        <v>添付書類</v>
      </c>
      <c r="C46" s="186" t="str">
        <f>IF('入力シート'!$C$33="適用","登録証の写し及び登録範囲が確認できる付属書等の写し","")</f>
        <v>登録証の写し及び登録範囲が確認できる付属書等の写し</v>
      </c>
      <c r="D46" s="187"/>
      <c r="E46" s="188" t="str">
        <f>IF('入力シート'!$C$33="適用","添付書類","")</f>
        <v>添付書類</v>
      </c>
    </row>
    <row r="47" spans="1:5" ht="18" customHeight="1">
      <c r="A47" s="189" t="s">
        <v>130</v>
      </c>
      <c r="B47" s="82" t="str">
        <f>IF('入力シート'!$C$34="適用","工事施工場所","不適用")</f>
        <v>工事施工場所</v>
      </c>
      <c r="C47" s="204" t="str">
        <f>IF('入力シート'!$C$34="適用",'入力シート'!E34,"")</f>
        <v>栄区</v>
      </c>
      <c r="D47" s="205"/>
      <c r="E47" s="206" t="str">
        <f>IF('入力シート'!$C$34="適用","工事施工場所","")</f>
        <v>工事施工場所</v>
      </c>
    </row>
    <row r="48" spans="1:5" ht="18" customHeight="1">
      <c r="A48" s="189"/>
      <c r="B48" s="82" t="str">
        <f>IF('入力シート'!$C$34="適用","所在地","")</f>
        <v>所在地</v>
      </c>
      <c r="C48" s="183"/>
      <c r="D48" s="183"/>
      <c r="E48" s="183"/>
    </row>
    <row r="49" spans="1:5" ht="18" customHeight="1">
      <c r="A49" s="189"/>
      <c r="B49" s="82" t="str">
        <f>IF('入力シート'!$C$34="適用","添付資料","")</f>
        <v>添付資料</v>
      </c>
      <c r="C49" s="184" t="str">
        <f>IF('入力シート'!$C$34="適用","（添付する資料名を記入して下さい。）","")</f>
        <v>（添付する資料名を記入して下さい。）</v>
      </c>
      <c r="D49" s="207"/>
      <c r="E49" s="185" t="str">
        <f>IF('入力シート'!$C$34="適用","添付資料","")</f>
        <v>添付資料</v>
      </c>
    </row>
    <row r="50" spans="1:5" ht="18" customHeight="1">
      <c r="A50" s="202" t="s">
        <v>111</v>
      </c>
      <c r="B50" s="199" t="str">
        <f>IF('入力シート'!$C$35="適用","横浜市災害協力業者名簿の登載","不適用")</f>
        <v>横浜市災害協力業者名簿の登載</v>
      </c>
      <c r="C50" s="197"/>
      <c r="D50" s="197"/>
      <c r="E50" s="197"/>
    </row>
    <row r="51" spans="1:5" ht="18" customHeight="1">
      <c r="A51" s="203"/>
      <c r="B51" s="200"/>
      <c r="C51" s="201" t="str">
        <f>IF('入力シート'!$C$35="適用","（有、無どちらかを記入して下さい。）","")</f>
        <v>（有、無どちらかを記入して下さい。）</v>
      </c>
      <c r="D51" s="201"/>
      <c r="E51" s="201" t="str">
        <f>IF('入力シート'!$C$33="適用","添付書類","")</f>
        <v>添付書類</v>
      </c>
    </row>
    <row r="52" spans="1:5" ht="14.25" customHeight="1">
      <c r="A52" s="189" t="s">
        <v>47</v>
      </c>
      <c r="B52" s="199" t="str">
        <f>IF('入力シート'!$C$36="適用","ISO14001の登録","不適用")</f>
        <v>不適用</v>
      </c>
      <c r="C52" s="197"/>
      <c r="D52" s="197"/>
      <c r="E52" s="197"/>
    </row>
    <row r="53" spans="1:5" ht="14.25" customHeight="1">
      <c r="A53" s="189"/>
      <c r="B53" s="200"/>
      <c r="C53" s="201">
        <f>IF('入力シート'!$C$36="適用","（有、無どちらかを記入して下さい。）","")</f>
      </c>
      <c r="D53" s="201"/>
      <c r="E53" s="201" t="str">
        <f>IF('入力シート'!$C$33="適用","添付書類","")</f>
        <v>添付書類</v>
      </c>
    </row>
    <row r="54" spans="1:5" ht="14.25" customHeight="1">
      <c r="A54" s="189"/>
      <c r="B54" s="82">
        <f>IF('入力シート'!$C$36="適用","添付書類","")</f>
      </c>
      <c r="C54" s="186">
        <f>IF('入力シート'!$C$36="適用","登録証の写し及び登録範囲が確認できる付属書等の写し","")</f>
      </c>
      <c r="D54" s="187"/>
      <c r="E54" s="188" t="str">
        <f>IF('入力シート'!$C$33="適用","添付書類","")</f>
        <v>添付書類</v>
      </c>
    </row>
    <row r="55" spans="1:5" ht="6.75" customHeight="1">
      <c r="A55" s="100"/>
      <c r="B55" s="100"/>
      <c r="C55" s="100"/>
      <c r="D55" s="100"/>
      <c r="E55" s="100"/>
    </row>
    <row r="56" spans="1:5" ht="12">
      <c r="A56" s="100"/>
      <c r="B56" s="101" t="s">
        <v>5</v>
      </c>
      <c r="C56" s="102" t="s">
        <v>6</v>
      </c>
      <c r="D56" s="208" t="str">
        <f>'入力シート'!E13</f>
        <v>○○　○○</v>
      </c>
      <c r="E56" s="208"/>
    </row>
    <row r="57" spans="1:5" ht="12">
      <c r="A57" s="100"/>
      <c r="B57" s="100"/>
      <c r="C57" s="103" t="s">
        <v>7</v>
      </c>
      <c r="D57" s="209" t="str">
        <f>'入力シート'!E14</f>
        <v>045-999-9999</v>
      </c>
      <c r="E57" s="209"/>
    </row>
    <row r="58" spans="1:10" ht="12">
      <c r="A58" s="100"/>
      <c r="B58" s="100"/>
      <c r="C58" s="103" t="s">
        <v>8</v>
      </c>
      <c r="D58" s="209" t="str">
        <f>'入力シート'!E15</f>
        <v>045-111-1111</v>
      </c>
      <c r="E58" s="209"/>
      <c r="F58" s="104"/>
      <c r="G58" s="104"/>
      <c r="H58" s="104"/>
      <c r="I58" s="104"/>
      <c r="J58" s="104"/>
    </row>
    <row r="59" spans="5:13" ht="12">
      <c r="E59" s="104"/>
      <c r="F59" s="104"/>
      <c r="G59" s="104"/>
      <c r="H59" s="104"/>
      <c r="I59" s="104"/>
      <c r="J59" s="104"/>
      <c r="K59" s="105"/>
      <c r="L59" s="105"/>
      <c r="M59" s="105"/>
    </row>
    <row r="60" spans="5:13" ht="12">
      <c r="E60" s="104"/>
      <c r="F60" s="104"/>
      <c r="G60" s="104"/>
      <c r="H60" s="104"/>
      <c r="I60" s="104"/>
      <c r="J60" s="104"/>
      <c r="K60" s="105"/>
      <c r="L60" s="105"/>
      <c r="M60" s="105"/>
    </row>
    <row r="61" spans="5:13" ht="12">
      <c r="E61" s="105"/>
      <c r="F61" s="105"/>
      <c r="G61" s="105"/>
      <c r="H61" s="105"/>
      <c r="I61" s="105"/>
      <c r="J61" s="105"/>
      <c r="K61" s="105"/>
      <c r="L61" s="105"/>
      <c r="M61" s="105"/>
    </row>
    <row r="62" spans="5:13" ht="12">
      <c r="E62" s="105"/>
      <c r="F62" s="105"/>
      <c r="G62" s="105"/>
      <c r="H62" s="105"/>
      <c r="I62" s="105"/>
      <c r="J62" s="105"/>
      <c r="K62" s="105"/>
      <c r="L62" s="105"/>
      <c r="M62" s="105"/>
    </row>
    <row r="63" spans="5:13" ht="12">
      <c r="E63" s="105"/>
      <c r="F63" s="105"/>
      <c r="G63" s="105"/>
      <c r="H63" s="105"/>
      <c r="I63" s="105"/>
      <c r="J63" s="105"/>
      <c r="K63" s="105"/>
      <c r="L63" s="105"/>
      <c r="M63" s="105"/>
    </row>
  </sheetData>
  <sheetProtection password="E7B6" sheet="1" scenarios="1" formatCells="0" formatRows="0" insertRows="0"/>
  <mergeCells count="59">
    <mergeCell ref="D56:E56"/>
    <mergeCell ref="D57:E57"/>
    <mergeCell ref="D58:E58"/>
    <mergeCell ref="C6:D6"/>
    <mergeCell ref="C8:C11"/>
    <mergeCell ref="D25:E25"/>
    <mergeCell ref="D26:E26"/>
    <mergeCell ref="B19:E19"/>
    <mergeCell ref="A13:E13"/>
    <mergeCell ref="C24:E24"/>
    <mergeCell ref="A20:A23"/>
    <mergeCell ref="C20:E20"/>
    <mergeCell ref="C21:E21"/>
    <mergeCell ref="C50:E50"/>
    <mergeCell ref="C41:E41"/>
    <mergeCell ref="C42:E42"/>
    <mergeCell ref="C43:E43"/>
    <mergeCell ref="A47:A49"/>
    <mergeCell ref="C47:E47"/>
    <mergeCell ref="C49:E49"/>
    <mergeCell ref="A52:A54"/>
    <mergeCell ref="C52:E52"/>
    <mergeCell ref="C54:E54"/>
    <mergeCell ref="B50:B51"/>
    <mergeCell ref="C51:E51"/>
    <mergeCell ref="A50:A51"/>
    <mergeCell ref="B52:B53"/>
    <mergeCell ref="C53:E53"/>
    <mergeCell ref="C48:E48"/>
    <mergeCell ref="C40:E40"/>
    <mergeCell ref="A44:A46"/>
    <mergeCell ref="C44:E44"/>
    <mergeCell ref="C46:E46"/>
    <mergeCell ref="A38:A40"/>
    <mergeCell ref="C38:E38"/>
    <mergeCell ref="C39:E39"/>
    <mergeCell ref="B44:B45"/>
    <mergeCell ref="C45:E45"/>
    <mergeCell ref="A41:A43"/>
    <mergeCell ref="A33:A37"/>
    <mergeCell ref="C33:E33"/>
    <mergeCell ref="C34:E34"/>
    <mergeCell ref="C35:E35"/>
    <mergeCell ref="C37:E37"/>
    <mergeCell ref="C36:E36"/>
    <mergeCell ref="A24:A29"/>
    <mergeCell ref="B31:B32"/>
    <mergeCell ref="D27:E27"/>
    <mergeCell ref="D28:E28"/>
    <mergeCell ref="B25:B26"/>
    <mergeCell ref="A30:A32"/>
    <mergeCell ref="B27:B28"/>
    <mergeCell ref="C7:D7"/>
    <mergeCell ref="C22:E22"/>
    <mergeCell ref="C23:E23"/>
    <mergeCell ref="D31:E31"/>
    <mergeCell ref="D32:E32"/>
    <mergeCell ref="C30:E30"/>
    <mergeCell ref="C29:E29"/>
  </mergeCells>
  <dataValidations count="1">
    <dataValidation allowBlank="1" showInputMessage="1" showErrorMessage="1" imeMode="halfAlpha" sqref="E59:J60"/>
  </dataValidations>
  <printOptions/>
  <pageMargins left="0.45" right="0.16" top="0.24" bottom="0.27" header="0.16" footer="0.2"/>
  <pageSetup horizontalDpi="600" verticalDpi="600" orientation="portrait" paperSize="9" r:id="rId2"/>
  <ignoredErrors>
    <ignoredError sqref="C26:C27" formula="1"/>
    <ignoredError sqref="E2 E8:E11 E6"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k.kobayashi</cp:lastModifiedBy>
  <cp:lastPrinted>2012-07-10T06:36:20Z</cp:lastPrinted>
  <dcterms:created xsi:type="dcterms:W3CDTF">2008-03-03T07:57:31Z</dcterms:created>
  <dcterms:modified xsi:type="dcterms:W3CDTF">2012-10-12T09:52:22Z</dcterms:modified>
  <cp:category/>
  <cp:version/>
  <cp:contentType/>
  <cp:contentStatus/>
</cp:coreProperties>
</file>