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275" windowWidth="15420" windowHeight="4845" tabRatio="883" activeTab="1"/>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'実施要領書(特別簡易型)別表'!$C$15</definedName>
    <definedName name="_xlnm.Print_Area" localSheetId="3">'実施要領書(特別簡易型)別表'!$A$1:$H$41</definedName>
    <definedName name="_xlnm.Print_Titles" localSheetId="3">'実施要領書(特別簡易型)別表'!$3:$3</definedName>
    <definedName name="_xlnm.Print_Titles" localSheetId="4">'特別簡易型第１号様式'!$19:$19</definedName>
  </definedNames>
  <calcPr fullCalcOnLoad="1"/>
</workbook>
</file>

<file path=xl/sharedStrings.xml><?xml version="1.0" encoding="utf-8"?>
<sst xmlns="http://schemas.openxmlformats.org/spreadsheetml/2006/main" count="199" uniqueCount="168">
  <si>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</si>
  <si>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</si>
  <si>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</si>
  <si>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</si>
  <si>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</si>
  <si>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</si>
  <si>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</si>
  <si>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</si>
  <si>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</si>
  <si>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</si>
  <si>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</si>
  <si>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</si>
  <si>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</si>
  <si>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</si>
  <si>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</si>
  <si>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</si>
  <si>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</si>
  <si>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</si>
  <si>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</si>
  <si>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</si>
  <si>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</si>
  <si>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</si>
  <si>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</si>
  <si>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</si>
  <si>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</si>
  <si>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</si>
  <si>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</si>
  <si>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</si>
  <si>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</si>
  <si>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</si>
  <si>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</si>
  <si>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</si>
  <si>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</si>
  <si>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</si>
  <si>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</si>
  <si>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</si>
  <si>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</si>
  <si>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</si>
  <si>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</si>
  <si>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</si>
  <si>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</si>
  <si>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</si>
  <si>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</si>
  <si>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</si>
  <si>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</si>
  <si>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</si>
  <si>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</si>
  <si>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</si>
  <si>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</si>
  <si>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</si>
  <si>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</si>
  <si>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</si>
  <si>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</si>
  <si>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</si>
  <si>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</si>
  <si>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</si>
  <si>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</si>
  <si>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</si>
  <si>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</si>
  <si>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</si>
  <si>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</si>
  <si>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</si>
  <si>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</si>
  <si>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建設業の許可における主たる営業所の所在地</t>
  </si>
  <si>
    <t>技術資料作成に関する質問書提出期限</t>
  </si>
  <si>
    <t>技術資料作成に関する回答日</t>
  </si>
  <si>
    <t>技術者の資格</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</si>
  <si>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</si>
  <si>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</si>
  <si>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</si>
  <si>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</si>
  <si>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</si>
  <si>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</si>
  <si>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</si>
  <si>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</si>
  <si>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</si>
  <si>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</si>
  <si>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</si>
  <si>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</si>
  <si>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</si>
  <si>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</si>
  <si>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</si>
  <si>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</si>
  <si>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</si>
  <si>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</si>
  <si>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</si>
  <si>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</si>
  <si>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</si>
  <si>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</si>
  <si>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</si>
  <si>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</si>
  <si>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</si>
  <si>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</si>
  <si>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</si>
  <si>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</si>
  <si>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</si>
  <si>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</si>
  <si>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</si>
  <si>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</si>
  <si>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</si>
  <si>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</si>
  <si>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工事施工場所の行政区</t>
  </si>
  <si>
    <t>定義</t>
  </si>
  <si>
    <t>用語</t>
  </si>
  <si>
    <t>配置予定技術者の施工経験の
同種工事</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</si>
  <si>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</si>
  <si>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</si>
  <si>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</si>
  <si>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</si>
  <si>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</si>
  <si>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</si>
  <si>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</si>
  <si>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配置予定技術者の資格（※5）</t>
  </si>
  <si>
    <t>配置予定現場代理人の横浜市優良工事技術者表彰の実績（※5）</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</si>
  <si>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</si>
  <si>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</si>
  <si>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</si>
  <si>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総合評価落札方式実施要領書(特別簡易型)</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</si>
  <si>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</si>
  <si>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</si>
  <si>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</si>
  <si>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</si>
  <si>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</si>
  <si>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</si>
  <si>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</si>
  <si>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</si>
  <si>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</si>
  <si>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○○・□□建設共同企業体</t>
  </si>
  <si>
    <t>７　欠格要件
    第１号様式の提出がないもの、あるいは提出された技術資料の第１号様式に押印がないものは欠格とします。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</si>
  <si>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</si>
  <si>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</si>
  <si>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</si>
  <si>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</si>
  <si>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</si>
  <si>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同種工事</t>
  </si>
  <si>
    <r>
      <t>同一登録工種</t>
    </r>
    <r>
      <rPr>
        <sz val="9"/>
        <rFont val="ＭＳ Ｐ明朝"/>
        <family val="1"/>
      </rPr>
      <t>（横浜市工事請負に関する競争入札取扱要綱別表１より）＊１</t>
    </r>
  </si>
  <si>
    <t>横浜市優良工事請負業者表彰の
同一部門</t>
  </si>
  <si>
    <t>横浜市優良工事技術者表彰の
同一部門</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</si>
  <si>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横浜市財政局契約部契約第一課（関内中央ビル２階）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</si>
  <si>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</si>
  <si>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</si>
  <si>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</si>
  <si>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</si>
  <si>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※共同企業体名（ＪＶコード）</t>
  </si>
  <si>
    <t>（共同企業体の場合は共同企業体のＪＶコード）</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</si>
  <si>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技術資料における審査の基準日は「３　スケジュール」に定める入札期間の最終日（技術資料の受付期間
　　　 の最終日） 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</si>
  <si>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※５　技術資料における技術評価点とは異なる評価点となる技術者及び現場代理人を配置した場合は「12　技術提案等が達成されなか
　　ったときの取扱」の対象となります。</t>
  </si>
  <si>
    <r>
      <t>※６　配置予定技術者については、調達公告の入札参加資格「技術者」及び「その他」を、配置予定現場代理人については、調達公告
　　の入札参加資格「その他」を参照して</t>
    </r>
    <r>
      <rPr>
        <sz val="9"/>
        <color indexed="62"/>
        <rFont val="ＭＳ 明朝"/>
        <family val="1"/>
      </rPr>
      <t>くだ</t>
    </r>
    <r>
      <rPr>
        <sz val="9"/>
        <rFont val="ＭＳ 明朝"/>
        <family val="1"/>
      </rPr>
      <t>さい。</t>
    </r>
  </si>
  <si>
    <t>指定の様式に会社名、担当者等を記入し、他の様式、添付書類を確認のうえ、押印してください。</t>
  </si>
  <si>
    <t>　（注１）　技術資料を作成するにあたり質問がある場合は、「設計図書に対する質問書」により上記スケジュールに定
           める期間内に提出してください。具体的な質問方法は設計図書をご覧ください。（評価基準に関する質問につ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</si>
  <si>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同種工事の施工実績</t>
  </si>
  <si>
    <t>添付資料</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</si>
  <si>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(5)技術資料提出書の記入及び添付資料の作成にあたっては、横浜市財政局公共施設・事業調整課のホーム
　　ページより「横浜市総合評価落札方式　技術資料作成の留意点」をご参照ください。</t>
  </si>
  <si>
    <t>西暦で記入して下さい。(例　2012/7/9)</t>
  </si>
  <si>
    <t>＊１　過去3年度の工事の工種は、横浜市ホームページ（ヨコハマ・入札のとびら＞入札・契約情報＞入札・契約結果検索（工事））の検索結果画面で確認できます。</t>
  </si>
  <si>
    <t>平成２４年７月１０日版</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</si>
  <si>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入札価格が予定価格（税抜き）の制限の範囲内であること。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</si>
  <si>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駒岡二丁目ほか２か所口径１００ｍｍ配水管布設替工事</t>
  </si>
  <si>
    <t>管径１００ｍｍ以上の配水管布設工事</t>
  </si>
  <si>
    <t>上水道</t>
  </si>
  <si>
    <t>不適用</t>
  </si>
  <si>
    <t>管径１００ｍｍ以上の配水管布設工事</t>
  </si>
  <si>
    <t>ＩＳＯ９００１</t>
  </si>
  <si>
    <t>神奈川区</t>
  </si>
  <si>
    <t>ＩＳＯ１４００１</t>
  </si>
  <si>
    <t>配置予定技術者の施工経験
（※5）</t>
  </si>
  <si>
    <t>企業の社会性・信頼性
（※4）</t>
  </si>
  <si>
    <t>企業の施工能力
（※4）</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</si>
</sst>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60">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9"/>
      <color indexed="62"/>
      <name val="ＭＳ 明朝"/>
      <family val="1"/>
    </font>
    <font>
      <b/>
      <sz val="9"/>
      <name val="ＭＳ ゴシック"/>
      <family val="3"/>
    </font>
    <font>
      <b/>
      <sz val="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明朝"/>
      <family val="1"/>
    </font>
    <font>
      <sz val="9"/>
      <color theme="4" tint="-0.24997000396251678"/>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4" fillId="0" borderId="0" applyNumberFormat="0" applyFill="0" applyBorder="0" applyAlignment="0" applyProtection="0"/>
    <xf numFmtId="0" fontId="57" fillId="32" borderId="0" applyNumberFormat="0" applyBorder="0" applyAlignment="0" applyProtection="0"/>
  </cellStyleXfs>
  <cellXfs count="214">
    <xf numFmtId="0" fontId="0" fillId="0" borderId="0" xfId="0" applyAlignment="1">
      <alignment vertical="center"/>
    </xf>
    <xf numFmtId="0" fontId="0" fillId="0" borderId="0" xfId="0" applyFont="1" applyFill="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176"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180"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9"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30" xfId="0" applyFont="1" applyFill="1" applyBorder="1" applyAlignment="1" applyProtection="1">
      <alignment vertical="center" wrapText="1"/>
      <protection/>
    </xf>
    <xf numFmtId="0" fontId="0" fillId="34" borderId="26" xfId="0" applyFill="1" applyBorder="1" applyAlignment="1" applyProtection="1">
      <alignment horizontal="center" vertical="center"/>
      <protection/>
    </xf>
    <xf numFmtId="0" fontId="0" fillId="34" borderId="27" xfId="0" applyFill="1" applyBorder="1" applyAlignment="1" applyProtection="1">
      <alignment horizontal="center" vertical="center"/>
      <protection/>
    </xf>
    <xf numFmtId="0" fontId="0" fillId="34" borderId="28"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1"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2" fillId="0" borderId="12" xfId="0" applyFont="1" applyFill="1" applyBorder="1" applyAlignment="1">
      <alignment wrapText="1"/>
    </xf>
    <xf numFmtId="0" fontId="10" fillId="0" borderId="13" xfId="0" applyFont="1" applyFill="1" applyBorder="1" applyAlignment="1">
      <alignment horizontal="justify" vertical="top" wrapText="1"/>
    </xf>
    <xf numFmtId="0" fontId="9" fillId="0" borderId="32" xfId="0" applyFont="1" applyFill="1" applyBorder="1" applyAlignment="1">
      <alignment horizontal="center" vertical="center" wrapText="1"/>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33"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34"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0" fillId="33" borderId="36" xfId="0" applyFill="1" applyBorder="1" applyAlignment="1" applyProtection="1">
      <alignment horizontal="center" vertical="center"/>
      <protection/>
    </xf>
    <xf numFmtId="0" fontId="2" fillId="0" borderId="37" xfId="0" applyFont="1" applyBorder="1" applyAlignment="1" applyProtection="1">
      <alignment horizontal="left" vertical="center" wrapText="1"/>
      <protection/>
    </xf>
    <xf numFmtId="0" fontId="2" fillId="0" borderId="38" xfId="0" applyFont="1" applyBorder="1" applyAlignment="1" applyProtection="1">
      <alignment horizontal="left" vertical="center"/>
      <protection/>
    </xf>
    <xf numFmtId="0" fontId="2" fillId="0" borderId="39" xfId="0" applyFont="1" applyBorder="1" applyAlignment="1" applyProtection="1">
      <alignment horizontal="left" vertical="center"/>
      <protection/>
    </xf>
    <xf numFmtId="0" fontId="18" fillId="0" borderId="0" xfId="0" applyFont="1" applyAlignment="1">
      <alignment horizontal="center" vertical="center"/>
    </xf>
    <xf numFmtId="0" fontId="12" fillId="0" borderId="0" xfId="0" applyFont="1" applyAlignment="1">
      <alignment horizontal="center" vertical="center"/>
    </xf>
    <xf numFmtId="0" fontId="4" fillId="0" borderId="0" xfId="0" applyFont="1" applyAlignment="1" applyProtection="1">
      <alignment vertical="top" wrapText="1"/>
      <protection/>
    </xf>
    <xf numFmtId="0" fontId="4" fillId="0" borderId="0" xfId="0" applyFont="1" applyAlignment="1">
      <alignment vertical="top" wrapText="1"/>
    </xf>
    <xf numFmtId="0" fontId="4" fillId="0" borderId="0" xfId="0" applyFont="1" applyFill="1" applyBorder="1" applyAlignment="1" applyProtection="1">
      <alignment vertical="center"/>
      <protection/>
    </xf>
    <xf numFmtId="0" fontId="4" fillId="0" borderId="0" xfId="0" applyFont="1" applyBorder="1" applyAlignment="1" applyProtection="1">
      <alignment vertical="top" wrapText="1"/>
      <protection/>
    </xf>
    <xf numFmtId="0" fontId="16" fillId="0" borderId="0" xfId="0" applyFont="1" applyFill="1" applyAlignment="1" applyProtection="1">
      <alignment vertical="top" wrapText="1"/>
      <protection/>
    </xf>
    <xf numFmtId="0" fontId="16" fillId="0" borderId="10" xfId="0" applyFont="1" applyBorder="1" applyAlignment="1" applyProtection="1">
      <alignment horizontal="center" vertical="center" wrapText="1"/>
      <protection/>
    </xf>
    <xf numFmtId="0" fontId="16"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16" fillId="0" borderId="0" xfId="0" applyFont="1" applyBorder="1" applyAlignment="1" applyProtection="1">
      <alignment vertical="center" wrapText="1"/>
      <protection/>
    </xf>
    <xf numFmtId="0" fontId="16" fillId="0" borderId="10" xfId="0" applyFont="1" applyFill="1" applyBorder="1" applyAlignment="1" applyProtection="1">
      <alignment vertical="center" wrapText="1"/>
      <protection/>
    </xf>
    <xf numFmtId="0" fontId="58" fillId="0" borderId="0" xfId="0" applyFont="1" applyFill="1" applyAlignment="1">
      <alignment vertical="top" wrapText="1" shrinkToFit="1"/>
    </xf>
    <xf numFmtId="0" fontId="10" fillId="0" borderId="0" xfId="0" applyFont="1" applyAlignment="1">
      <alignment vertical="top" wrapText="1" shrinkToFit="1"/>
    </xf>
    <xf numFmtId="0" fontId="21" fillId="0" borderId="10" xfId="0" applyFont="1" applyFill="1" applyBorder="1" applyAlignment="1">
      <alignment horizontal="left" vertical="center" wrapText="1"/>
    </xf>
    <xf numFmtId="0" fontId="10" fillId="0" borderId="10" xfId="0" applyFont="1" applyFill="1" applyBorder="1" applyAlignment="1">
      <alignment horizontal="justify" vertical="center" wrapText="1"/>
    </xf>
    <xf numFmtId="0" fontId="10" fillId="0" borderId="0" xfId="0" applyFont="1" applyFill="1" applyAlignment="1">
      <alignment vertical="top" wrapText="1" shrinkToFit="1"/>
    </xf>
    <xf numFmtId="0" fontId="11" fillId="0" borderId="12" xfId="0" applyFont="1" applyFill="1" applyBorder="1" applyAlignment="1">
      <alignment horizontal="center" vertical="center" wrapText="1"/>
    </xf>
    <xf numFmtId="0" fontId="0" fillId="0" borderId="36" xfId="0" applyFont="1" applyFill="1" applyBorder="1" applyAlignment="1">
      <alignment vertical="center" wrapText="1"/>
    </xf>
    <xf numFmtId="0" fontId="10" fillId="0" borderId="12" xfId="0" applyFont="1" applyFill="1" applyBorder="1" applyAlignment="1">
      <alignment horizontal="justify" vertical="top" wrapText="1"/>
    </xf>
    <xf numFmtId="0" fontId="10" fillId="0" borderId="12"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33" xfId="0" applyFont="1" applyFill="1" applyBorder="1" applyAlignment="1">
      <alignment horizontal="justify" vertical="top" wrapText="1"/>
    </xf>
    <xf numFmtId="0" fontId="0" fillId="0" borderId="40" xfId="0" applyFont="1" applyFill="1" applyBorder="1" applyAlignment="1">
      <alignment vertical="center" wrapText="1"/>
    </xf>
    <xf numFmtId="0" fontId="10" fillId="0" borderId="10" xfId="0" applyFont="1" applyFill="1" applyBorder="1" applyAlignment="1">
      <alignment horizontal="left" vertical="top" wrapText="1"/>
    </xf>
    <xf numFmtId="0" fontId="11" fillId="0" borderId="10"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2" xfId="0" applyFont="1" applyFill="1" applyBorder="1" applyAlignment="1">
      <alignment horizontal="left" vertical="top" wrapText="1"/>
    </xf>
    <xf numFmtId="0" fontId="10" fillId="0" borderId="35" xfId="0" applyFont="1" applyFill="1" applyBorder="1" applyAlignment="1">
      <alignment horizontal="left" vertical="top" wrapText="1"/>
    </xf>
    <xf numFmtId="0" fontId="10" fillId="0" borderId="36" xfId="0" applyFont="1" applyFill="1" applyBorder="1" applyAlignment="1">
      <alignment horizontal="left" vertical="top" wrapText="1"/>
    </xf>
    <xf numFmtId="0" fontId="10" fillId="0" borderId="33" xfId="0" applyFont="1" applyFill="1" applyBorder="1" applyAlignment="1">
      <alignment horizontal="left" vertical="top" wrapText="1"/>
    </xf>
    <xf numFmtId="0" fontId="10" fillId="0" borderId="40" xfId="0" applyFont="1" applyFill="1" applyBorder="1" applyAlignment="1">
      <alignment horizontal="left" vertical="top" wrapText="1"/>
    </xf>
    <xf numFmtId="0" fontId="11" fillId="0" borderId="36" xfId="0" applyFont="1" applyFill="1" applyBorder="1" applyAlignment="1">
      <alignment horizontal="center"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21" fillId="0" borderId="12"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35" xfId="0" applyFont="1" applyFill="1" applyBorder="1" applyAlignment="1">
      <alignment vertical="top" wrapText="1"/>
    </xf>
    <xf numFmtId="0" fontId="10" fillId="0" borderId="36" xfId="0" applyFont="1" applyFill="1" applyBorder="1" applyAlignment="1">
      <alignment vertical="top" wrapText="1"/>
    </xf>
    <xf numFmtId="0" fontId="10" fillId="0" borderId="14"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7" xfId="0" applyFont="1" applyFill="1" applyBorder="1" applyAlignment="1">
      <alignment horizontal="left" vertical="top" wrapText="1"/>
    </xf>
    <xf numFmtId="0" fontId="10" fillId="0" borderId="0" xfId="0" applyFont="1" applyFill="1" applyAlignment="1">
      <alignment vertical="top" wrapText="1"/>
    </xf>
    <xf numFmtId="0" fontId="22" fillId="0" borderId="36"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59" fillId="0" borderId="0" xfId="0" applyFont="1" applyFill="1" applyAlignment="1">
      <alignment vertical="top" wrapText="1" shrinkToFit="1"/>
    </xf>
    <xf numFmtId="0" fontId="59" fillId="0" borderId="0" xfId="0" applyFont="1" applyAlignment="1">
      <alignment vertical="top" wrapText="1" shrinkToFit="1"/>
    </xf>
    <xf numFmtId="0" fontId="21" fillId="0" borderId="35" xfId="0" applyFont="1" applyFill="1" applyBorder="1" applyAlignment="1">
      <alignment horizontal="left" vertical="center" wrapText="1"/>
    </xf>
    <xf numFmtId="0" fontId="21" fillId="0" borderId="36" xfId="0" applyFont="1" applyFill="1" applyBorder="1" applyAlignment="1">
      <alignment horizontal="left" vertical="center" wrapText="1"/>
    </xf>
    <xf numFmtId="0" fontId="6" fillId="0" borderId="21" xfId="0" applyFont="1" applyFill="1" applyBorder="1" applyAlignment="1" applyProtection="1">
      <alignment shrinkToFit="1"/>
      <protection locked="0"/>
    </xf>
    <xf numFmtId="0" fontId="6" fillId="0" borderId="20"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35" borderId="15" xfId="0" applyFont="1" applyFill="1" applyBorder="1" applyAlignment="1" applyProtection="1">
      <alignment vertical="center" wrapText="1"/>
      <protection locked="0"/>
    </xf>
    <xf numFmtId="0" fontId="6" fillId="35" borderId="13" xfId="0" applyFont="1" applyFill="1" applyBorder="1" applyAlignment="1" applyProtection="1">
      <alignment vertical="center" wrapText="1"/>
      <protection locked="0"/>
    </xf>
    <xf numFmtId="0" fontId="6" fillId="35" borderId="15" xfId="0" applyFont="1" applyFill="1" applyBorder="1" applyAlignment="1" applyProtection="1">
      <alignment vertical="center"/>
      <protection locked="0"/>
    </xf>
    <xf numFmtId="0" fontId="6" fillId="35" borderId="13" xfId="0" applyFont="1" applyFill="1" applyBorder="1" applyAlignment="1" applyProtection="1">
      <alignment vertical="center"/>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xf numFmtId="0" fontId="6" fillId="0" borderId="15"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0"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35" borderId="10" xfId="0" applyFont="1" applyFill="1" applyBorder="1" applyAlignment="1" applyProtection="1">
      <alignment vertical="center"/>
      <protection locked="0"/>
    </xf>
    <xf numFmtId="0" fontId="6" fillId="35" borderId="12" xfId="0" applyFont="1" applyFill="1" applyBorder="1" applyAlignment="1" applyProtection="1">
      <alignment horizontal="center" vertical="center" wrapText="1"/>
      <protection locked="0"/>
    </xf>
    <xf numFmtId="0" fontId="6" fillId="0" borderId="15"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3" xfId="0" applyFont="1" applyBorder="1" applyAlignment="1" applyProtection="1">
      <alignment vertical="center"/>
      <protection/>
    </xf>
    <xf numFmtId="0" fontId="6" fillId="35" borderId="20" xfId="0" applyFont="1" applyFill="1" applyBorder="1" applyAlignment="1" applyProtection="1">
      <alignment vertical="center"/>
      <protection locked="0"/>
    </xf>
    <xf numFmtId="0" fontId="6" fillId="0" borderId="12" xfId="0" applyFont="1" applyBorder="1" applyAlignment="1" applyProtection="1">
      <alignment vertical="center" wrapText="1"/>
      <protection/>
    </xf>
    <xf numFmtId="0" fontId="6" fillId="0" borderId="36" xfId="0" applyFont="1" applyBorder="1" applyAlignment="1" applyProtection="1">
      <alignment vertical="center" wrapText="1"/>
      <protection/>
    </xf>
    <xf numFmtId="0" fontId="6" fillId="0" borderId="36"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36" xfId="0" applyFont="1" applyBorder="1" applyAlignment="1" applyProtection="1">
      <alignment vertical="center" wrapText="1"/>
      <protection/>
    </xf>
    <xf numFmtId="0" fontId="6" fillId="35" borderId="10" xfId="0" applyFont="1" applyFill="1" applyBorder="1" applyAlignment="1" applyProtection="1">
      <alignment vertical="center" wrapText="1"/>
      <protection locked="0"/>
    </xf>
    <xf numFmtId="0" fontId="6" fillId="35" borderId="10" xfId="0" applyFont="1" applyFill="1" applyBorder="1" applyAlignment="1" applyProtection="1">
      <alignment horizontal="center" vertical="center"/>
      <protection locked="0"/>
    </xf>
    <xf numFmtId="0" fontId="6" fillId="0" borderId="10" xfId="0" applyFont="1" applyBorder="1" applyAlignment="1" applyProtection="1">
      <alignment vertical="center"/>
      <protection/>
    </xf>
    <xf numFmtId="0" fontId="15" fillId="0" borderId="10" xfId="0" applyFont="1" applyBorder="1" applyAlignment="1" applyProtection="1">
      <alignment vertical="center" wrapText="1"/>
      <protection/>
    </xf>
    <xf numFmtId="0" fontId="15" fillId="0" borderId="0" xfId="0" applyFont="1" applyAlignment="1" applyProtection="1">
      <alignment horizontal="right" vertical="center" shrinkToFit="1"/>
      <protection locked="0"/>
    </xf>
    <xf numFmtId="0" fontId="10" fillId="0" borderId="12" xfId="0" applyFont="1" applyFill="1" applyBorder="1" applyAlignment="1">
      <alignment vertical="center" wrapText="1"/>
    </xf>
    <xf numFmtId="0" fontId="10" fillId="0" borderId="35" xfId="0" applyFont="1" applyFill="1" applyBorder="1" applyAlignment="1">
      <alignment vertical="center" wrapText="1"/>
    </xf>
    <xf numFmtId="0" fontId="10" fillId="0" borderId="36"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7</xdr:row>
      <xdr:rowOff>219075</xdr:rowOff>
    </xdr:from>
    <xdr:to>
      <xdr:col>4</xdr:col>
      <xdr:colOff>2962275</xdr:colOff>
      <xdr:row>11</xdr:row>
      <xdr:rowOff>28575</xdr:rowOff>
    </xdr:to>
    <xdr:grpSp>
      <xdr:nvGrpSpPr>
        <xdr:cNvPr id="1" name="Group 1"/>
        <xdr:cNvGrpSpPr>
          <a:grpSpLocks/>
        </xdr:cNvGrpSpPr>
      </xdr:nvGrpSpPr>
      <xdr:grpSpPr>
        <a:xfrm>
          <a:off x="6553200" y="125730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7"/>
  <sheetViews>
    <sheetView zoomScalePageLayoutView="0" workbookViewId="0" topLeftCell="A22">
      <selection activeCell="A1" sqref="A1"/>
    </sheetView>
  </sheetViews>
  <sheetFormatPr defaultColWidth="9.00390625" defaultRowHeight="13.5"/>
  <cols>
    <col min="1" max="1" width="5.375" style="28" customWidth="1"/>
    <col min="2" max="2" width="13.50390625" style="28" customWidth="1"/>
    <col min="3" max="3" width="8.00390625" style="28" customWidth="1"/>
    <col min="4" max="4" width="17.875" style="28" customWidth="1"/>
    <col min="5" max="5" width="36.75390625" style="28" customWidth="1"/>
    <col min="6" max="6" width="35.25390625" style="28" customWidth="1"/>
    <col min="7" max="7" width="10.00390625" style="28" customWidth="1"/>
    <col min="8" max="16384" width="9.00390625" style="28" customWidth="1"/>
  </cols>
  <sheetData>
    <row r="1" ht="9" customHeight="1"/>
    <row r="2" spans="2:3" ht="17.25">
      <c r="B2" s="29" t="s">
        <v>19</v>
      </c>
      <c r="C2" s="29"/>
    </row>
    <row r="3" spans="2:3" ht="13.5">
      <c r="B3" s="30" t="s">
        <v>41</v>
      </c>
      <c r="C3" s="30"/>
    </row>
    <row r="4" spans="2:3" ht="13.5">
      <c r="B4" s="30" t="s">
        <v>43</v>
      </c>
      <c r="C4" s="30"/>
    </row>
    <row r="5" spans="2:6" ht="27" customHeight="1" thickBot="1">
      <c r="B5" s="31" t="s">
        <v>1</v>
      </c>
      <c r="C5" s="31"/>
      <c r="D5" s="31" t="s">
        <v>18</v>
      </c>
      <c r="E5" s="32" t="s">
        <v>40</v>
      </c>
      <c r="F5" s="33" t="s">
        <v>23</v>
      </c>
    </row>
    <row r="6" spans="2:6" ht="37.5" customHeight="1" thickTop="1">
      <c r="B6" s="120" t="s">
        <v>17</v>
      </c>
      <c r="C6" s="34"/>
      <c r="D6" s="35" t="s">
        <v>21</v>
      </c>
      <c r="E6" s="66" t="s">
        <v>35</v>
      </c>
      <c r="F6" s="36" t="s">
        <v>24</v>
      </c>
    </row>
    <row r="7" spans="2:7" ht="37.5" customHeight="1">
      <c r="B7" s="121"/>
      <c r="C7" s="37"/>
      <c r="D7" s="38" t="s">
        <v>15</v>
      </c>
      <c r="E7" s="67" t="s">
        <v>37</v>
      </c>
      <c r="F7" s="36" t="s">
        <v>28</v>
      </c>
      <c r="G7" s="119" t="s">
        <v>29</v>
      </c>
    </row>
    <row r="8" spans="2:7" ht="37.5" customHeight="1">
      <c r="B8" s="122"/>
      <c r="C8" s="39"/>
      <c r="D8" s="38" t="s">
        <v>16</v>
      </c>
      <c r="E8" s="68">
        <v>12345</v>
      </c>
      <c r="F8" s="36" t="s">
        <v>42</v>
      </c>
      <c r="G8" s="119"/>
    </row>
    <row r="9" spans="2:7" ht="37.5" customHeight="1">
      <c r="B9" s="120" t="s">
        <v>13</v>
      </c>
      <c r="C9" s="34"/>
      <c r="D9" s="38" t="s">
        <v>11</v>
      </c>
      <c r="E9" s="67" t="s">
        <v>36</v>
      </c>
      <c r="F9" s="40" t="s">
        <v>25</v>
      </c>
      <c r="G9" s="119"/>
    </row>
    <row r="10" spans="2:7" ht="37.5" customHeight="1">
      <c r="B10" s="121"/>
      <c r="C10" s="37"/>
      <c r="D10" s="38" t="s">
        <v>9</v>
      </c>
      <c r="E10" s="67" t="s">
        <v>31</v>
      </c>
      <c r="F10" s="36" t="s">
        <v>26</v>
      </c>
      <c r="G10" s="119"/>
    </row>
    <row r="11" spans="2:6" ht="37.5" customHeight="1">
      <c r="B11" s="121"/>
      <c r="C11" s="37"/>
      <c r="D11" s="38" t="s">
        <v>22</v>
      </c>
      <c r="E11" s="67" t="s">
        <v>127</v>
      </c>
      <c r="F11" s="36" t="s">
        <v>30</v>
      </c>
    </row>
    <row r="12" spans="2:6" ht="37.5" customHeight="1">
      <c r="B12" s="121"/>
      <c r="C12" s="37"/>
      <c r="D12" s="38" t="s">
        <v>143</v>
      </c>
      <c r="E12" s="68">
        <v>56789</v>
      </c>
      <c r="F12" s="36" t="s">
        <v>30</v>
      </c>
    </row>
    <row r="13" spans="2:6" ht="37.5" customHeight="1">
      <c r="B13" s="121"/>
      <c r="C13" s="37"/>
      <c r="D13" s="38" t="s">
        <v>20</v>
      </c>
      <c r="E13" s="67" t="s">
        <v>32</v>
      </c>
      <c r="F13" s="123" t="s">
        <v>27</v>
      </c>
    </row>
    <row r="14" spans="2:6" ht="37.5" customHeight="1">
      <c r="B14" s="121"/>
      <c r="C14" s="37"/>
      <c r="D14" s="38" t="s">
        <v>7</v>
      </c>
      <c r="E14" s="67" t="s">
        <v>33</v>
      </c>
      <c r="F14" s="124"/>
    </row>
    <row r="15" spans="2:6" ht="37.5" customHeight="1" thickBot="1">
      <c r="B15" s="122"/>
      <c r="C15" s="39"/>
      <c r="D15" s="38" t="s">
        <v>8</v>
      </c>
      <c r="E15" s="69" t="s">
        <v>34</v>
      </c>
      <c r="F15" s="125"/>
    </row>
    <row r="16" ht="37.5" customHeight="1" thickTop="1"/>
    <row r="17" spans="2:3" ht="17.25">
      <c r="B17" s="29" t="s">
        <v>44</v>
      </c>
      <c r="C17" s="29"/>
    </row>
    <row r="18" spans="2:6" ht="18" customHeight="1" thickBot="1">
      <c r="B18" s="114" t="s">
        <v>18</v>
      </c>
      <c r="C18" s="114"/>
      <c r="D18" s="114"/>
      <c r="E18" s="41" t="s">
        <v>40</v>
      </c>
      <c r="F18" s="42" t="s">
        <v>23</v>
      </c>
    </row>
    <row r="19" spans="2:6" ht="37.5" customHeight="1" thickTop="1">
      <c r="B19" s="115" t="s">
        <v>17</v>
      </c>
      <c r="C19" s="116"/>
      <c r="D19" s="44" t="s">
        <v>2</v>
      </c>
      <c r="E19" s="45" t="s">
        <v>157</v>
      </c>
      <c r="F19" s="46"/>
    </row>
    <row r="20" spans="2:6" ht="37.5" customHeight="1">
      <c r="B20" s="117"/>
      <c r="C20" s="118"/>
      <c r="D20" s="47" t="s">
        <v>64</v>
      </c>
      <c r="E20" s="107">
        <v>41096</v>
      </c>
      <c r="F20" s="110" t="s">
        <v>153</v>
      </c>
    </row>
    <row r="21" spans="2:6" ht="37.5" customHeight="1">
      <c r="B21" s="117"/>
      <c r="C21" s="118"/>
      <c r="D21" s="48" t="s">
        <v>65</v>
      </c>
      <c r="E21" s="107">
        <v>41102</v>
      </c>
      <c r="F21" s="110" t="s">
        <v>153</v>
      </c>
    </row>
    <row r="22" spans="2:6" ht="37.5" customHeight="1">
      <c r="B22" s="117"/>
      <c r="C22" s="118"/>
      <c r="D22" s="48" t="s">
        <v>97</v>
      </c>
      <c r="E22" s="107">
        <v>41109</v>
      </c>
      <c r="F22" s="110" t="s">
        <v>153</v>
      </c>
    </row>
    <row r="23" spans="2:6" ht="37.5" customHeight="1">
      <c r="B23" s="117"/>
      <c r="C23" s="118"/>
      <c r="D23" s="48" t="s">
        <v>98</v>
      </c>
      <c r="E23" s="107">
        <v>41113</v>
      </c>
      <c r="F23" s="110" t="s">
        <v>153</v>
      </c>
    </row>
    <row r="24" spans="2:6" ht="37.5" customHeight="1" thickBot="1">
      <c r="B24" s="117"/>
      <c r="C24" s="118"/>
      <c r="D24" s="48" t="s">
        <v>99</v>
      </c>
      <c r="E24" s="108">
        <v>41131</v>
      </c>
      <c r="F24" s="110" t="s">
        <v>153</v>
      </c>
    </row>
    <row r="25" spans="2:6" s="51" customFormat="1" ht="52.5" customHeight="1" thickTop="1">
      <c r="B25" s="49"/>
      <c r="C25" s="49"/>
      <c r="D25" s="49"/>
      <c r="E25" s="50"/>
      <c r="F25" s="106"/>
    </row>
    <row r="26" spans="2:6" ht="37.5" customHeight="1" thickBot="1">
      <c r="B26" s="52" t="s">
        <v>1</v>
      </c>
      <c r="C26" s="43" t="s">
        <v>78</v>
      </c>
      <c r="D26" s="53" t="s">
        <v>18</v>
      </c>
      <c r="E26" s="54" t="s">
        <v>40</v>
      </c>
      <c r="F26" s="52" t="s">
        <v>23</v>
      </c>
    </row>
    <row r="27" spans="2:6" ht="37.5" customHeight="1" thickTop="1">
      <c r="B27" s="48" t="s">
        <v>68</v>
      </c>
      <c r="C27" s="75" t="s">
        <v>100</v>
      </c>
      <c r="D27" s="70" t="s">
        <v>82</v>
      </c>
      <c r="E27" s="56" t="s">
        <v>158</v>
      </c>
      <c r="F27" s="55" t="s">
        <v>87</v>
      </c>
    </row>
    <row r="28" spans="2:7" ht="37.5" customHeight="1">
      <c r="B28" s="48" t="s">
        <v>69</v>
      </c>
      <c r="C28" s="76" t="s">
        <v>100</v>
      </c>
      <c r="D28" s="70" t="s">
        <v>83</v>
      </c>
      <c r="E28" s="56" t="s">
        <v>159</v>
      </c>
      <c r="F28" s="55" t="s">
        <v>84</v>
      </c>
      <c r="G28" s="57"/>
    </row>
    <row r="29" spans="2:7" ht="37.5" customHeight="1">
      <c r="B29" s="48" t="s">
        <v>70</v>
      </c>
      <c r="C29" s="76" t="s">
        <v>160</v>
      </c>
      <c r="D29" s="71" t="s">
        <v>4</v>
      </c>
      <c r="E29" s="58"/>
      <c r="F29" s="55" t="s">
        <v>85</v>
      </c>
      <c r="G29" s="57"/>
    </row>
    <row r="30" spans="2:7" ht="37.5" customHeight="1">
      <c r="B30" s="48" t="s">
        <v>71</v>
      </c>
      <c r="C30" s="76" t="s">
        <v>100</v>
      </c>
      <c r="D30" s="70" t="s">
        <v>86</v>
      </c>
      <c r="E30" s="56" t="s">
        <v>161</v>
      </c>
      <c r="F30" s="55" t="s">
        <v>87</v>
      </c>
      <c r="G30" s="57"/>
    </row>
    <row r="31" spans="2:7" ht="37.5" customHeight="1">
      <c r="B31" s="48" t="s">
        <v>72</v>
      </c>
      <c r="C31" s="76" t="s">
        <v>160</v>
      </c>
      <c r="D31" s="70" t="s">
        <v>66</v>
      </c>
      <c r="E31" s="59"/>
      <c r="F31" s="60"/>
      <c r="G31" s="57"/>
    </row>
    <row r="32" spans="2:7" ht="37.5" customHeight="1">
      <c r="B32" s="48" t="s">
        <v>73</v>
      </c>
      <c r="C32" s="76" t="s">
        <v>160</v>
      </c>
      <c r="D32" s="72" t="s">
        <v>90</v>
      </c>
      <c r="E32" s="58"/>
      <c r="F32" s="55" t="s">
        <v>85</v>
      </c>
      <c r="G32" s="57"/>
    </row>
    <row r="33" spans="2:7" ht="37.5" customHeight="1">
      <c r="B33" s="48" t="s">
        <v>74</v>
      </c>
      <c r="C33" s="76" t="s">
        <v>160</v>
      </c>
      <c r="D33" s="73" t="s">
        <v>162</v>
      </c>
      <c r="E33" s="59"/>
      <c r="F33" s="60"/>
      <c r="G33" s="61"/>
    </row>
    <row r="34" spans="2:6" ht="37.5" customHeight="1">
      <c r="B34" s="48" t="s">
        <v>75</v>
      </c>
      <c r="C34" s="76" t="s">
        <v>100</v>
      </c>
      <c r="D34" s="71" t="s">
        <v>63</v>
      </c>
      <c r="E34" s="62" t="s">
        <v>163</v>
      </c>
      <c r="F34" s="63" t="s">
        <v>88</v>
      </c>
    </row>
    <row r="35" spans="2:6" ht="36.75" customHeight="1">
      <c r="B35" s="48" t="s">
        <v>76</v>
      </c>
      <c r="C35" s="76" t="s">
        <v>100</v>
      </c>
      <c r="D35" s="73" t="s">
        <v>89</v>
      </c>
      <c r="E35" s="64"/>
      <c r="F35" s="63"/>
    </row>
    <row r="36" spans="2:6" ht="36.75" customHeight="1" thickBot="1">
      <c r="B36" s="48" t="s">
        <v>77</v>
      </c>
      <c r="C36" s="77" t="s">
        <v>160</v>
      </c>
      <c r="D36" s="74" t="s">
        <v>164</v>
      </c>
      <c r="E36" s="65"/>
      <c r="F36" s="63"/>
    </row>
    <row r="37" ht="14.25" thickTop="1">
      <c r="F37" s="51"/>
    </row>
  </sheetData>
  <sheetProtection password="E7B6" sheet="1"/>
  <mergeCells count="6">
    <mergeCell ref="B18:D18"/>
    <mergeCell ref="B19:C24"/>
    <mergeCell ref="G7:G10"/>
    <mergeCell ref="B6:B8"/>
    <mergeCell ref="B9:B15"/>
    <mergeCell ref="F13:F15"/>
  </mergeCells>
  <conditionalFormatting sqref="C27:C36">
    <cfRule type="cellIs" priority="2" dxfId="2" operator="equal" stopIfTrue="1">
      <formula>"適用"</formula>
    </cfRule>
  </conditionalFormatting>
  <conditionalFormatting sqref="C27:C36">
    <cfRule type="cellIs" priority="1" dxfId="2" operator="equal" stopIfTrue="1">
      <formula>"適用"</formula>
    </cfRule>
  </conditionalFormatting>
  <dataValidations count="5">
    <dataValidation type="list" allowBlank="1" showInputMessage="1" showErrorMessage="1" sqref="E29 E32">
      <formula1>"土木,建築,設備"</formula1>
    </dataValidation>
    <dataValidation type="list" allowBlank="1" showInputMessage="1" showErrorMessage="1" sqref="E28">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3 E31"/>
    <dataValidation type="list" allowBlank="1" showInputMessage="1" showErrorMessage="1" sqref="C27:C36">
      <formula1>"適用,不適用"</formula1>
    </dataValidation>
    <dataValidation allowBlank="1" showInputMessage="1" showErrorMessage="1" imeMode="halfAlpha" sqref="E14:E15"/>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tabSelected="1" zoomScale="85" zoomScaleNormal="85"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26" t="s">
        <v>118</v>
      </c>
      <c r="C2" s="126"/>
    </row>
    <row r="3" spans="2:3" ht="15.75" customHeight="1">
      <c r="B3" s="78"/>
      <c r="C3" s="78"/>
    </row>
    <row r="4" spans="2:3" ht="28.5">
      <c r="B4" s="126" t="s">
        <v>119</v>
      </c>
      <c r="C4" s="126"/>
    </row>
    <row r="5" spans="2:3" ht="58.5" customHeight="1">
      <c r="B5" s="79"/>
      <c r="C5" s="79"/>
    </row>
    <row r="6" spans="2:3" ht="73.5" customHeight="1">
      <c r="B6" s="80" t="s">
        <v>2</v>
      </c>
      <c r="C6" s="81" t="str">
        <f>'入力シート'!E19</f>
        <v>駒岡二丁目ほか２か所口径１００ｍｍ配水管布設替工事</v>
      </c>
    </row>
    <row r="7" spans="2:3" ht="364.5" customHeight="1">
      <c r="B7" s="79"/>
      <c r="C7" s="79"/>
    </row>
    <row r="8" spans="2:3" ht="28.5">
      <c r="B8" s="126" t="s">
        <v>120</v>
      </c>
      <c r="C8" s="126"/>
    </row>
    <row r="9" spans="2:3" ht="13.5">
      <c r="B9" s="127" t="s">
        <v>155</v>
      </c>
      <c r="C9" s="127"/>
    </row>
    <row r="10" spans="2:3" ht="28.5">
      <c r="B10" s="79"/>
      <c r="C10" s="79"/>
    </row>
  </sheetData>
  <sheetProtection password="E7B6" sheet="1" formatCells="0" formatRows="0" insertRows="0"/>
  <mergeCells count="4">
    <mergeCell ref="B2:C2"/>
    <mergeCell ref="B4:C4"/>
    <mergeCell ref="B8:C8"/>
    <mergeCell ref="B9:C9"/>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1">
      <selection activeCell="A1" sqref="A1"/>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75390625" style="11" customWidth="1"/>
    <col min="8" max="16384" width="9.00390625" style="11" customWidth="1"/>
  </cols>
  <sheetData>
    <row r="1" ht="13.5">
      <c r="A1" s="11" t="s">
        <v>117</v>
      </c>
    </row>
    <row r="2" ht="7.5" customHeight="1"/>
    <row r="3" spans="1:7" ht="13.5">
      <c r="A3" s="135" t="s">
        <v>129</v>
      </c>
      <c r="B3" s="135"/>
      <c r="C3" s="135"/>
      <c r="D3" s="135"/>
      <c r="E3" s="135"/>
      <c r="F3" s="135"/>
      <c r="G3" s="135"/>
    </row>
    <row r="4" spans="1:7" ht="13.5">
      <c r="A4" s="135" t="s">
        <v>130</v>
      </c>
      <c r="B4" s="135"/>
      <c r="C4" s="130" t="str">
        <f>'入力シート'!E19</f>
        <v>駒岡二丁目ほか２か所口径１００ｍｍ配水管布設替工事</v>
      </c>
      <c r="D4" s="130"/>
      <c r="E4" s="130"/>
      <c r="F4" s="130"/>
      <c r="G4" s="130"/>
    </row>
    <row r="5" spans="1:7" ht="41.25" customHeight="1">
      <c r="A5" s="135" t="s">
        <v>114</v>
      </c>
      <c r="B5" s="135"/>
      <c r="C5" s="135"/>
      <c r="D5" s="135"/>
      <c r="E5" s="135"/>
      <c r="F5" s="135"/>
      <c r="G5" s="135"/>
    </row>
    <row r="6" spans="1:2" ht="7.5" customHeight="1">
      <c r="A6" s="12"/>
      <c r="B6" s="12"/>
    </row>
    <row r="7" spans="1:7" ht="42.75" customHeight="1">
      <c r="A7" s="129" t="s">
        <v>131</v>
      </c>
      <c r="B7" s="129"/>
      <c r="C7" s="129"/>
      <c r="D7" s="129"/>
      <c r="E7" s="129"/>
      <c r="F7" s="129"/>
      <c r="G7" s="129"/>
    </row>
    <row r="8" spans="1:7" ht="7.5" customHeight="1">
      <c r="A8" s="12"/>
      <c r="B8" s="12"/>
      <c r="C8" s="12"/>
      <c r="D8" s="12"/>
      <c r="E8" s="12"/>
      <c r="F8" s="12"/>
      <c r="G8" s="12"/>
    </row>
    <row r="9" spans="1:7" ht="32.25" customHeight="1">
      <c r="A9" s="131" t="s">
        <v>132</v>
      </c>
      <c r="B9" s="131"/>
      <c r="C9" s="131"/>
      <c r="D9" s="131"/>
      <c r="E9" s="131"/>
      <c r="F9" s="131"/>
      <c r="G9" s="131"/>
    </row>
    <row r="10" spans="2:6" ht="13.5">
      <c r="B10" s="137" t="s">
        <v>91</v>
      </c>
      <c r="C10" s="137"/>
      <c r="D10" s="137"/>
      <c r="E10" s="10" t="s">
        <v>92</v>
      </c>
      <c r="F10" s="14"/>
    </row>
    <row r="11" spans="2:6" ht="13.5">
      <c r="B11" s="136" t="s">
        <v>93</v>
      </c>
      <c r="C11" s="136"/>
      <c r="D11" s="136"/>
      <c r="E11" s="15">
        <f>'入力シート'!E20</f>
        <v>41096</v>
      </c>
      <c r="F11" s="16"/>
    </row>
    <row r="12" spans="2:6" ht="13.5">
      <c r="B12" s="136" t="s">
        <v>94</v>
      </c>
      <c r="C12" s="136"/>
      <c r="D12" s="136"/>
      <c r="E12" s="15">
        <f>'入力シート'!E21</f>
        <v>41102</v>
      </c>
      <c r="F12" s="16"/>
    </row>
    <row r="13" spans="2:6" ht="13.5">
      <c r="B13" s="136" t="s">
        <v>95</v>
      </c>
      <c r="C13" s="136"/>
      <c r="D13" s="136"/>
      <c r="E13" s="17">
        <f>'入力シート'!E22</f>
        <v>41109</v>
      </c>
      <c r="F13" s="18"/>
    </row>
    <row r="14" spans="2:6" ht="13.5">
      <c r="B14" s="136"/>
      <c r="C14" s="136"/>
      <c r="D14" s="136"/>
      <c r="E14" s="19">
        <f>'入力シート'!E23</f>
        <v>41113</v>
      </c>
      <c r="F14" s="20"/>
    </row>
    <row r="15" spans="2:6" ht="13.5">
      <c r="B15" s="136" t="s">
        <v>96</v>
      </c>
      <c r="C15" s="136"/>
      <c r="D15" s="136"/>
      <c r="E15" s="21">
        <f>'入力シート'!E24</f>
        <v>41131</v>
      </c>
      <c r="F15" s="22"/>
    </row>
    <row r="16" ht="7.5" customHeight="1"/>
    <row r="17" spans="1:7" ht="93" customHeight="1">
      <c r="A17" s="132" t="s">
        <v>149</v>
      </c>
      <c r="B17" s="132"/>
      <c r="C17" s="132"/>
      <c r="D17" s="132"/>
      <c r="E17" s="132"/>
      <c r="F17" s="132"/>
      <c r="G17" s="132"/>
    </row>
    <row r="18" spans="1:7" s="24" customFormat="1" ht="7.5" customHeight="1">
      <c r="A18" s="23"/>
      <c r="B18" s="23"/>
      <c r="C18" s="23"/>
      <c r="D18" s="23"/>
      <c r="E18" s="23"/>
      <c r="F18" s="23"/>
      <c r="G18" s="23"/>
    </row>
    <row r="19" spans="1:7" ht="30" customHeight="1">
      <c r="A19" s="128" t="s">
        <v>133</v>
      </c>
      <c r="B19" s="128"/>
      <c r="C19" s="128"/>
      <c r="D19" s="128"/>
      <c r="E19" s="128"/>
      <c r="F19" s="128"/>
      <c r="G19" s="128"/>
    </row>
    <row r="20" spans="2:7" s="25" customFormat="1" ht="16.5" customHeight="1">
      <c r="B20" s="133" t="s">
        <v>103</v>
      </c>
      <c r="C20" s="133"/>
      <c r="D20" s="133" t="s">
        <v>102</v>
      </c>
      <c r="E20" s="133"/>
      <c r="F20" s="133"/>
      <c r="G20" s="26"/>
    </row>
    <row r="21" spans="1:7" ht="30" customHeight="1">
      <c r="A21" s="12"/>
      <c r="B21" s="134" t="s">
        <v>134</v>
      </c>
      <c r="C21" s="134"/>
      <c r="D21" s="139" t="str">
        <f>IF('入力シート'!C27="適用",'入力シート'!E27,"今回工事ではこの項目を適用しません。")</f>
        <v>管径１００ｍｍ以上の配水管布設工事</v>
      </c>
      <c r="E21" s="139"/>
      <c r="F21" s="139"/>
      <c r="G21" s="26"/>
    </row>
    <row r="22" spans="1:7" ht="30.75" customHeight="1">
      <c r="A22" s="12"/>
      <c r="B22" s="134" t="s">
        <v>135</v>
      </c>
      <c r="C22" s="134"/>
      <c r="D22" s="139" t="str">
        <f>IF('入力シート'!C28="適用",'入力シート'!E28,"今回工事ではこの項目を適用しません。")</f>
        <v>上水道</v>
      </c>
      <c r="E22" s="139"/>
      <c r="F22" s="139"/>
      <c r="G22" s="26"/>
    </row>
    <row r="23" spans="1:7" ht="30" customHeight="1">
      <c r="A23" s="12"/>
      <c r="B23" s="134" t="s">
        <v>136</v>
      </c>
      <c r="C23" s="134"/>
      <c r="D23" s="139" t="str">
        <f>IF('入力シート'!C29="適用",'入力シート'!E29,"今回工事ではこの項目を適用しません。")</f>
        <v>今回工事ではこの項目を適用しません。</v>
      </c>
      <c r="E23" s="139"/>
      <c r="F23" s="139"/>
      <c r="G23" s="26"/>
    </row>
    <row r="24" spans="1:7" ht="30" customHeight="1">
      <c r="A24" s="12"/>
      <c r="B24" s="134" t="s">
        <v>104</v>
      </c>
      <c r="C24" s="134"/>
      <c r="D24" s="139" t="str">
        <f>IF('入力シート'!C30="適用",'入力シート'!E30,"今回工事ではこの項目を適用しません。")</f>
        <v>管径１００ｍｍ以上の配水管布設工事</v>
      </c>
      <c r="E24" s="139"/>
      <c r="F24" s="139"/>
      <c r="G24" s="26"/>
    </row>
    <row r="25" spans="1:7" ht="30.75" customHeight="1">
      <c r="A25" s="12"/>
      <c r="B25" s="134" t="s">
        <v>137</v>
      </c>
      <c r="C25" s="134"/>
      <c r="D25" s="139" t="str">
        <f>IF('入力シート'!C32="適用",'入力シート'!E32,"今回工事ではこの項目を適用しません。")</f>
        <v>今回工事ではこの項目を適用しません。</v>
      </c>
      <c r="E25" s="139"/>
      <c r="F25" s="139"/>
      <c r="G25" s="26"/>
    </row>
    <row r="26" spans="1:7" ht="30" customHeight="1">
      <c r="A26" s="12"/>
      <c r="B26" s="134" t="s">
        <v>101</v>
      </c>
      <c r="C26" s="134"/>
      <c r="D26" s="139" t="str">
        <f>IF('入力シート'!C34="適用",'入力シート'!E34,"今回工事ではこの項目を適用しません。")</f>
        <v>神奈川区</v>
      </c>
      <c r="E26" s="139"/>
      <c r="F26" s="139"/>
      <c r="G26" s="26"/>
    </row>
    <row r="27" spans="1:7" ht="30" customHeight="1">
      <c r="A27" s="12"/>
      <c r="B27" s="138" t="s">
        <v>154</v>
      </c>
      <c r="C27" s="138"/>
      <c r="D27" s="138"/>
      <c r="E27" s="138"/>
      <c r="F27" s="138"/>
      <c r="G27" s="26"/>
    </row>
    <row r="28" spans="1:7" ht="7.5" customHeight="1">
      <c r="A28" s="27"/>
      <c r="B28" s="27"/>
      <c r="C28" s="27"/>
      <c r="D28" s="27"/>
      <c r="E28" s="27"/>
      <c r="F28" s="27"/>
      <c r="G28" s="27"/>
    </row>
    <row r="29" spans="1:7" ht="273" customHeight="1">
      <c r="A29" s="128" t="s">
        <v>138</v>
      </c>
      <c r="B29" s="128"/>
      <c r="C29" s="128"/>
      <c r="D29" s="128"/>
      <c r="E29" s="128"/>
      <c r="F29" s="128"/>
      <c r="G29" s="128"/>
    </row>
    <row r="30" spans="1:7" ht="7.5" customHeight="1">
      <c r="A30" s="12"/>
      <c r="B30" s="12"/>
      <c r="C30" s="12"/>
      <c r="D30" s="12"/>
      <c r="E30" s="12"/>
      <c r="F30" s="12"/>
      <c r="G30" s="12"/>
    </row>
    <row r="31" spans="1:7" ht="28.5" customHeight="1">
      <c r="A31" s="128" t="s">
        <v>139</v>
      </c>
      <c r="B31" s="128"/>
      <c r="C31" s="128"/>
      <c r="D31" s="128"/>
      <c r="E31" s="128"/>
      <c r="F31" s="128"/>
      <c r="G31" s="128"/>
    </row>
    <row r="32" spans="1:7" ht="7.5" customHeight="1">
      <c r="A32" s="12"/>
      <c r="B32" s="12"/>
      <c r="C32" s="12"/>
      <c r="D32" s="12"/>
      <c r="E32" s="12"/>
      <c r="F32" s="12"/>
      <c r="G32" s="12"/>
    </row>
    <row r="33" spans="1:7" ht="33.75" customHeight="1">
      <c r="A33" s="128" t="s">
        <v>128</v>
      </c>
      <c r="B33" s="128"/>
      <c r="C33" s="128"/>
      <c r="D33" s="128"/>
      <c r="E33" s="128"/>
      <c r="F33" s="128"/>
      <c r="G33" s="128"/>
    </row>
    <row r="34" spans="1:7" ht="7.5" customHeight="1">
      <c r="A34" s="12"/>
      <c r="B34" s="12"/>
      <c r="C34" s="12"/>
      <c r="D34" s="12"/>
      <c r="E34" s="12"/>
      <c r="F34" s="12"/>
      <c r="G34" s="12"/>
    </row>
    <row r="35" spans="1:7" ht="331.5" customHeight="1">
      <c r="A35" s="128" t="s">
        <v>145</v>
      </c>
      <c r="B35" s="128"/>
      <c r="C35" s="128"/>
      <c r="D35" s="128"/>
      <c r="E35" s="128"/>
      <c r="F35" s="128"/>
      <c r="G35" s="128"/>
    </row>
    <row r="36" spans="1:7" ht="6.75" customHeight="1">
      <c r="A36" s="12"/>
      <c r="B36" s="12"/>
      <c r="C36" s="12"/>
      <c r="D36" s="12"/>
      <c r="E36" s="12"/>
      <c r="F36" s="12"/>
      <c r="G36" s="12"/>
    </row>
    <row r="37" spans="1:7" ht="184.5" customHeight="1">
      <c r="A37" s="128" t="s">
        <v>156</v>
      </c>
      <c r="B37" s="128"/>
      <c r="C37" s="128"/>
      <c r="D37" s="128"/>
      <c r="E37" s="128"/>
      <c r="F37" s="128"/>
      <c r="G37" s="128"/>
    </row>
    <row r="38" spans="1:7" ht="9" customHeight="1">
      <c r="A38" s="13"/>
      <c r="B38" s="13"/>
      <c r="C38" s="13"/>
      <c r="D38" s="13"/>
      <c r="E38" s="13"/>
      <c r="F38" s="13"/>
      <c r="G38" s="13"/>
    </row>
    <row r="39" spans="1:7" ht="34.5" customHeight="1">
      <c r="A39" s="128" t="s">
        <v>140</v>
      </c>
      <c r="B39" s="128"/>
      <c r="C39" s="128"/>
      <c r="D39" s="128"/>
      <c r="E39" s="128"/>
      <c r="F39" s="128"/>
      <c r="G39" s="128"/>
    </row>
    <row r="40" spans="1:7" ht="7.5" customHeight="1">
      <c r="A40" s="12"/>
      <c r="B40" s="12"/>
      <c r="C40" s="12"/>
      <c r="D40" s="12"/>
      <c r="E40" s="12"/>
      <c r="F40" s="12"/>
      <c r="G40" s="12"/>
    </row>
    <row r="41" spans="1:7" ht="43.5" customHeight="1">
      <c r="A41" s="128" t="s">
        <v>141</v>
      </c>
      <c r="B41" s="128"/>
      <c r="C41" s="128"/>
      <c r="D41" s="128"/>
      <c r="E41" s="128"/>
      <c r="F41" s="128"/>
      <c r="G41" s="128"/>
    </row>
    <row r="42" spans="1:7" ht="7.5" customHeight="1">
      <c r="A42" s="12"/>
      <c r="B42" s="12"/>
      <c r="C42" s="12"/>
      <c r="D42" s="12"/>
      <c r="E42" s="12"/>
      <c r="F42" s="12"/>
      <c r="G42" s="12"/>
    </row>
    <row r="43" spans="1:7" ht="171" customHeight="1">
      <c r="A43" s="128" t="s">
        <v>115</v>
      </c>
      <c r="B43" s="128"/>
      <c r="C43" s="128"/>
      <c r="D43" s="128"/>
      <c r="E43" s="128"/>
      <c r="F43" s="128"/>
      <c r="G43" s="128"/>
    </row>
    <row r="44" spans="1:7" ht="7.5" customHeight="1">
      <c r="A44" s="12"/>
      <c r="B44" s="12"/>
      <c r="C44" s="12"/>
      <c r="D44" s="12"/>
      <c r="E44" s="12"/>
      <c r="F44" s="12"/>
      <c r="G44" s="12"/>
    </row>
    <row r="45" spans="1:7" ht="132" customHeight="1">
      <c r="A45" s="128" t="s">
        <v>142</v>
      </c>
      <c r="B45" s="128"/>
      <c r="C45" s="128"/>
      <c r="D45" s="128"/>
      <c r="E45" s="128"/>
      <c r="F45" s="128"/>
      <c r="G45" s="128"/>
    </row>
    <row r="46" spans="1:7" ht="7.5" customHeight="1">
      <c r="A46" s="12"/>
      <c r="B46" s="12"/>
      <c r="C46" s="12"/>
      <c r="D46" s="12"/>
      <c r="E46" s="12"/>
      <c r="F46" s="12"/>
      <c r="G46" s="12"/>
    </row>
    <row r="47" spans="1:7" ht="145.5" customHeight="1">
      <c r="A47" s="129" t="s">
        <v>152</v>
      </c>
      <c r="B47" s="129"/>
      <c r="C47" s="129"/>
      <c r="D47" s="129"/>
      <c r="E47" s="129"/>
      <c r="F47" s="129"/>
      <c r="G47" s="129"/>
    </row>
  </sheetData>
  <sheetProtection password="E7B6" sheet="1" formatCells="0" formatRows="0" insertRows="0"/>
  <mergeCells count="38">
    <mergeCell ref="B27:F27"/>
    <mergeCell ref="D25:F25"/>
    <mergeCell ref="D21:F21"/>
    <mergeCell ref="D26:F26"/>
    <mergeCell ref="D22:F22"/>
    <mergeCell ref="D23:F23"/>
    <mergeCell ref="B26:C26"/>
    <mergeCell ref="D24:F24"/>
    <mergeCell ref="B25:C25"/>
    <mergeCell ref="B22:C22"/>
    <mergeCell ref="A3:G3"/>
    <mergeCell ref="A5:G5"/>
    <mergeCell ref="A4:B4"/>
    <mergeCell ref="D20:F20"/>
    <mergeCell ref="B11:D11"/>
    <mergeCell ref="B12:D12"/>
    <mergeCell ref="B13:D14"/>
    <mergeCell ref="B15:D15"/>
    <mergeCell ref="B10:D10"/>
    <mergeCell ref="A29:G29"/>
    <mergeCell ref="C4:G4"/>
    <mergeCell ref="A7:G7"/>
    <mergeCell ref="A9:G9"/>
    <mergeCell ref="A17:G17"/>
    <mergeCell ref="A19:G19"/>
    <mergeCell ref="B20:C20"/>
    <mergeCell ref="B24:C24"/>
    <mergeCell ref="B23:C23"/>
    <mergeCell ref="B21:C21"/>
    <mergeCell ref="A31:G31"/>
    <mergeCell ref="A33:G33"/>
    <mergeCell ref="A37:G37"/>
    <mergeCell ref="A47:G47"/>
    <mergeCell ref="A35:G35"/>
    <mergeCell ref="A41:G41"/>
    <mergeCell ref="A43:G43"/>
    <mergeCell ref="A39:G39"/>
    <mergeCell ref="A45:G45"/>
  </mergeCells>
  <printOptions/>
  <pageMargins left="0.65" right="0.16" top="0.47" bottom="0.4" header="0.36" footer="0.2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3"/>
  <sheetViews>
    <sheetView zoomScale="85" zoomScaleNormal="85" zoomScaleSheetLayoutView="85" zoomScalePageLayoutView="0" workbookViewId="0" topLeftCell="A1">
      <selection activeCell="E5" sqref="E5:E8"/>
    </sheetView>
  </sheetViews>
  <sheetFormatPr defaultColWidth="9.00390625" defaultRowHeight="13.5"/>
  <cols>
    <col min="1" max="1" width="8.25390625" style="1" customWidth="1"/>
    <col min="2" max="3" width="9.00390625" style="1" customWidth="1"/>
    <col min="4" max="4" width="5.00390625" style="1" bestFit="1" customWidth="1"/>
    <col min="5" max="5" width="27.375" style="1" customWidth="1"/>
    <col min="6" max="6" width="24.25390625" style="1" customWidth="1"/>
    <col min="7" max="7" width="19.875" style="1" customWidth="1"/>
    <col min="8" max="8" width="7.625" style="1" customWidth="1"/>
    <col min="9" max="16384" width="9.00390625" style="1" customWidth="1"/>
  </cols>
  <sheetData>
    <row r="1" spans="1:8" ht="13.5">
      <c r="A1" s="161" t="s">
        <v>47</v>
      </c>
      <c r="B1" s="161"/>
      <c r="C1" s="161"/>
      <c r="D1" s="161"/>
      <c r="E1" s="161"/>
      <c r="F1" s="161"/>
      <c r="G1" s="161"/>
      <c r="H1" s="161"/>
    </row>
    <row r="2" spans="1:8" ht="13.5">
      <c r="A2" s="162" t="s">
        <v>48</v>
      </c>
      <c r="B2" s="162"/>
      <c r="C2" s="162"/>
      <c r="D2" s="162"/>
      <c r="E2" s="162"/>
      <c r="F2" s="162"/>
      <c r="G2" s="162"/>
      <c r="H2" s="162"/>
    </row>
    <row r="3" spans="1:8" ht="25.5">
      <c r="A3" s="2" t="s">
        <v>49</v>
      </c>
      <c r="B3" s="2" t="s">
        <v>61</v>
      </c>
      <c r="C3" s="2" t="s">
        <v>62</v>
      </c>
      <c r="D3" s="2" t="s">
        <v>50</v>
      </c>
      <c r="E3" s="2" t="s">
        <v>51</v>
      </c>
      <c r="F3" s="2" t="s">
        <v>151</v>
      </c>
      <c r="G3" s="2" t="s">
        <v>52</v>
      </c>
      <c r="H3" s="2" t="s">
        <v>53</v>
      </c>
    </row>
    <row r="4" spans="1:8" ht="51.75" customHeight="1">
      <c r="A4" s="3" t="s">
        <v>107</v>
      </c>
      <c r="B4" s="4"/>
      <c r="C4" s="5"/>
      <c r="D4" s="6" t="s">
        <v>54</v>
      </c>
      <c r="E4" s="7" t="s">
        <v>148</v>
      </c>
      <c r="F4" s="113"/>
      <c r="G4" s="4"/>
      <c r="H4" s="8"/>
    </row>
    <row r="5" spans="1:8" ht="30" customHeight="1">
      <c r="A5" s="211" t="s">
        <v>167</v>
      </c>
      <c r="B5" s="211" t="s">
        <v>150</v>
      </c>
      <c r="C5" s="148" t="str">
        <f>IF('入力シート'!C27="適用","過去15年間の同種工事の施工実績（※1）","今回工事ではこの項目を適用しません。")</f>
        <v>過去15年間の同種工事の施工実績（※1）</v>
      </c>
      <c r="D5" s="148" t="str">
        <f>IF('入力シート'!C27="適用","１号","不要")</f>
        <v>１号</v>
      </c>
      <c r="E5" s="155" t="str">
        <f>IF('入力シート'!C27="適用","平成9年4月1日以降に完成した同種工事の元請としての施工実績を１件記入してください。なお、本市発注工事（※2）での実績がある場合は、それを優先して記入してください。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※必ず、工事名だけでなく、具体的評価項目を満たしていることを証明できる書類を添付してください。","今回工事ではこの項目を適用しません。")</f>
        <v>平成9年4月1日以降に完成した同種工事の元請としての施工実績を１件記入してください。なお、本市発注工事（※2）での実績がある場合は、それを優先して記入してください。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v>
      </c>
      <c r="F5" s="111" t="str">
        <f>IF('入力シート'!C27="適用","施工実績を証明する書類","")</f>
        <v>施工実績を証明する書類</v>
      </c>
      <c r="G5" s="158" t="str">
        <f>IF('入力シート'!$C$27="適用","平成9年4月1日以降に完成した本市発注の同種工事の元請としての施工実績がある。","")</f>
        <v>平成9年4月1日以降に完成した本市発注の同種工事の元請としての施工実績がある。</v>
      </c>
      <c r="H5" s="145">
        <f>IF('入力シート'!$C$27="適用",4,"")</f>
        <v>4</v>
      </c>
    </row>
    <row r="6" spans="1:8" ht="59.25" customHeight="1">
      <c r="A6" s="212"/>
      <c r="B6" s="212"/>
      <c r="C6" s="154"/>
      <c r="D6" s="154"/>
      <c r="E6" s="156"/>
      <c r="F6" s="156" t="str">
        <f>IF('入力シート'!C27="適用","(1)公共工事でコリンズ登録のある場合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v>
      </c>
      <c r="G6" s="159"/>
      <c r="H6" s="160"/>
    </row>
    <row r="7" spans="1:8" ht="93" customHeight="1">
      <c r="A7" s="212"/>
      <c r="B7" s="212"/>
      <c r="C7" s="154"/>
      <c r="D7" s="154"/>
      <c r="E7" s="156"/>
      <c r="F7" s="156"/>
      <c r="G7" s="112" t="str">
        <f>IF('入力シート'!$C$27="適用","平成9年4月1日以降に完成した本市発注以外の同種工事の元請としての施工実績がある。","")</f>
        <v>平成9年4月1日以降に完成した本市発注以外の同種工事の元請としての施工実績がある。</v>
      </c>
      <c r="H7" s="9">
        <f>IF('入力シート'!$C$27="適用",2,"")</f>
        <v>2</v>
      </c>
    </row>
    <row r="8" spans="1:8" ht="43.5" customHeight="1">
      <c r="A8" s="212"/>
      <c r="B8" s="213"/>
      <c r="C8" s="149"/>
      <c r="D8" s="149"/>
      <c r="E8" s="157"/>
      <c r="F8" s="157"/>
      <c r="G8" s="112" t="str">
        <f>IF('入力シート'!$C$27="適用","実績なし","")</f>
        <v>実績なし</v>
      </c>
      <c r="H8" s="9">
        <f>IF('入力シート'!$C$27="適用",0,"")</f>
        <v>0</v>
      </c>
    </row>
    <row r="9" spans="1:8" ht="59.25" customHeight="1">
      <c r="A9" s="212"/>
      <c r="B9" s="143" t="s">
        <v>55</v>
      </c>
      <c r="C9" s="143" t="str">
        <f>IF('入力シート'!C28="適用","過去2年間の同一登録工種工事での工事成績評定点80点以上の回数（※3）","今回工事ではこの項目を適用しません。")</f>
        <v>過去2年間の同一登録工種工事での工事成績評定点80点以上の回数（※3）</v>
      </c>
      <c r="D9" s="148" t="str">
        <f>IF('入力シート'!C28="適用","１号","不要")</f>
        <v>１号</v>
      </c>
      <c r="E9" s="165" t="str">
        <f>IF('入力シート'!C28="適用","平成22年4月1日以降に完成した本件工事と同一登録工種に係る本市発注工事（※2）の工事完成検査結果通知書の評定点が80点以上のものについて記入してください。また内容を証明するための右記資料を添付してください。","今回工事ではこの項目を適用しません。")</f>
        <v>平成22年4月1日以降に完成した本件工事と同一登録工種に係る本市発注工事（※2）の工事完成検査結果通知書の評定点が80点以上のものについて記入してください。また内容を証明するための右記資料を添付してください。</v>
      </c>
      <c r="F9" s="176" t="str">
        <f>IF('入力シート'!C28="適用","工事完成検査結果通知書の写し","")</f>
        <v>工事完成検査結果通知書の写し</v>
      </c>
      <c r="G9" s="7" t="str">
        <f>IF('入力シート'!$C$28="適用","平成22年4月1日以降に完成した本件工事と同一登録工種で評定点80点以上の本市発注工事が２件以上ある。","")</f>
        <v>平成22年4月1日以降に完成した本件工事と同一登録工種で評定点80点以上の本市発注工事が２件以上ある。</v>
      </c>
      <c r="H9" s="9">
        <f>IF('入力シート'!$C$28="適用",4,"")</f>
        <v>4</v>
      </c>
    </row>
    <row r="10" spans="1:8" ht="59.25" customHeight="1">
      <c r="A10" s="212"/>
      <c r="B10" s="143"/>
      <c r="C10" s="143"/>
      <c r="D10" s="154"/>
      <c r="E10" s="166"/>
      <c r="F10" s="176"/>
      <c r="G10" s="7" t="str">
        <f>IF('入力シート'!$C$28="適用","平成22年4月1日以降に完成した本件工事と同一登録工種で評定点80点以上の本市発注工事が１件ある。","")</f>
        <v>平成22年4月1日以降に完成した本件工事と同一登録工種で評定点80点以上の本市発注工事が１件ある。</v>
      </c>
      <c r="H10" s="9">
        <f>IF('入力シート'!$C$28="適用",2,"")</f>
        <v>2</v>
      </c>
    </row>
    <row r="11" spans="1:8" ht="18" customHeight="1">
      <c r="A11" s="212"/>
      <c r="B11" s="143"/>
      <c r="C11" s="143"/>
      <c r="D11" s="149"/>
      <c r="E11" s="167"/>
      <c r="F11" s="177"/>
      <c r="G11" s="7" t="str">
        <f>IF('入力シート'!$C$28="適用","該当なし","")</f>
        <v>該当なし</v>
      </c>
      <c r="H11" s="9">
        <f>IF('入力シート'!$C$28="適用",0,"")</f>
        <v>0</v>
      </c>
    </row>
    <row r="12" spans="1:8" ht="54.75" customHeight="1">
      <c r="A12" s="212"/>
      <c r="B12" s="143" t="s">
        <v>45</v>
      </c>
      <c r="C12" s="143" t="str">
        <f>IF('入力シート'!C29="適用","過去5年間の優良工事請負業者表彰の回数（※3）","今回工事ではこの項目を適用しません。")</f>
        <v>今回工事ではこの項目を適用しません。</v>
      </c>
      <c r="D12" s="148" t="str">
        <f>IF('入力シート'!C29="適用","１号","不要")</f>
        <v>不要</v>
      </c>
      <c r="E12" s="165" t="str">
        <f>IF('入力シート'!C29="適用","平成19年度以降に本件工事と同一部門で、本市における優良工事請負業者表彰を受けている場合に記入してください。","今回工事ではこの項目を適用しません。")</f>
        <v>今回工事ではこの項目を適用しません。</v>
      </c>
      <c r="F12" s="163">
        <f>IF('入力シート'!C29="適用","不要","")</f>
      </c>
      <c r="G12" s="7">
        <f>IF('入力シート'!$C$29="適用","平成19年度以降に本件工事と同一部門で、本市における優良工事請負業者表彰を２回以上受けている。","")</f>
      </c>
      <c r="H12" s="9">
        <f>IF('入力シート'!$C$29="適用",4,"")</f>
      </c>
    </row>
    <row r="13" spans="1:8" ht="54.75" customHeight="1">
      <c r="A13" s="212"/>
      <c r="B13" s="143"/>
      <c r="C13" s="143"/>
      <c r="D13" s="154"/>
      <c r="E13" s="166"/>
      <c r="F13" s="164"/>
      <c r="G13" s="7">
        <f>IF('入力シート'!$C$29="適用","平成19年度以降に本件工事と同一部門で、本市における優良工事請負業者表彰を１回受けている。","")</f>
      </c>
      <c r="H13" s="9">
        <f>IF('入力シート'!$C$29="適用",2,"")</f>
      </c>
    </row>
    <row r="14" spans="1:8" ht="19.5" customHeight="1">
      <c r="A14" s="212"/>
      <c r="B14" s="143"/>
      <c r="C14" s="143"/>
      <c r="D14" s="149"/>
      <c r="E14" s="167"/>
      <c r="F14" s="164"/>
      <c r="G14" s="7">
        <f>IF('入力シート'!$C$29="適用","該当なし","")</f>
      </c>
      <c r="H14" s="9">
        <f>IF('入力シート'!$C$29="適用",0,"")</f>
      </c>
    </row>
    <row r="15" spans="1:8" ht="17.25" customHeight="1">
      <c r="A15" s="212"/>
      <c r="B15" s="211" t="s">
        <v>165</v>
      </c>
      <c r="C15" s="148" t="str">
        <f>IF('入力シート'!C30="適用","配置予定技術者（入札公告に定める技術者）が有する過去15年間の同種工事の施工経験（※1）","今回工事ではこの項目を適用しません。")</f>
        <v>配置予定技術者（入札公告に定める技術者）が有する過去15年間の同種工事の施工経験（※1）</v>
      </c>
      <c r="D15" s="148" t="str">
        <f>IF('入力シート'!C30="適用","１号","不要")</f>
        <v>１号</v>
      </c>
      <c r="E15" s="168" t="str">
        <f>IF('入力シート'!C30="適用","配置予定技術者（入札公告に定める技術者（※6））が有する、平成9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"&amp;"※必ず、工事名だけでなく、具体的評価項目を満たしていることを証明できる書類を添付してください。","今回工事ではこの項目を適用しません。")</f>
        <v>配置予定技術者（入札公告に定める技術者（※6））が有する、平成9年4月1日以降に完成した同種工事の元請としての施工経験(主任技術者、監理技術者、現場代理人としての経験のみ)を１件記入してください。なお、本市発注工事（※2）での経験がある場合は、それを優先して記入してください。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※必ず、工事名だけでなく、具体的評価項目を満たしていることを証明できる書類を添付してください。</v>
      </c>
      <c r="F15" s="111" t="str">
        <f>IF('入力シート'!C30="適用","施工経験を証明する書類","")</f>
        <v>施工経験を証明する書類</v>
      </c>
      <c r="G15" s="158" t="str">
        <f>IF('入力シート'!$C$30="適用","平成9年4月1日以降に完成した本市発注の同種工事の元請としての施工経験(主任技術者、監理技術者、現場代理人のうち、いずれかの経験)がある。","")</f>
        <v>平成9年4月1日以降に完成した本市発注の同種工事の元請としての施工経験(主任技術者、監理技術者、現場代理人のうち、いずれかの経験)がある。</v>
      </c>
      <c r="H15" s="145">
        <f>IF('入力シート'!$C$30="適用",4,"")</f>
        <v>4</v>
      </c>
    </row>
    <row r="16" spans="1:8" ht="66.75" customHeight="1">
      <c r="A16" s="212"/>
      <c r="B16" s="212"/>
      <c r="C16" s="154"/>
      <c r="D16" s="154"/>
      <c r="E16" s="169"/>
      <c r="F16" s="156" t="str">
        <f>IF('入力シート'!C30="適用","(1)公共工事でコリンズ登録のある場合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v>
      </c>
      <c r="G16" s="159"/>
      <c r="H16" s="160"/>
    </row>
    <row r="17" spans="1:8" ht="124.5" customHeight="1">
      <c r="A17" s="212"/>
      <c r="B17" s="212"/>
      <c r="C17" s="154"/>
      <c r="D17" s="154"/>
      <c r="E17" s="169"/>
      <c r="F17" s="156"/>
      <c r="G17" s="112" t="str">
        <f>IF('入力シート'!$C$30="適用","平成9年4月1日以降に完成した本市発注以外の同種工事の元請としての施工経験(主任技術者、監理技術者、現場代理人のうち、いずれかの経験)がある。","")</f>
        <v>平成9年4月1日以降に完成した本市発注以外の同種工事の元請としての施工経験(主任技術者、監理技術者、現場代理人のうち、いずれかの経験)がある。</v>
      </c>
      <c r="H17" s="9">
        <f>IF('入力シート'!$C$30="適用",2,"")</f>
        <v>2</v>
      </c>
    </row>
    <row r="18" spans="1:8" ht="84" customHeight="1">
      <c r="A18" s="212"/>
      <c r="B18" s="212"/>
      <c r="C18" s="154"/>
      <c r="D18" s="154"/>
      <c r="E18" s="169"/>
      <c r="F18" s="156"/>
      <c r="G18" s="150" t="str">
        <f>IF('入力シート'!$C$30="適用","該当なし","")</f>
        <v>該当なし</v>
      </c>
      <c r="H18" s="145">
        <f>IF('入力シート'!$C$30="適用",0,"")</f>
        <v>0</v>
      </c>
    </row>
    <row r="19" spans="1:8" ht="89.25" customHeight="1">
      <c r="A19" s="212"/>
      <c r="B19" s="213"/>
      <c r="C19" s="149"/>
      <c r="D19" s="149"/>
      <c r="E19" s="170"/>
      <c r="F19" s="157"/>
      <c r="G19" s="151"/>
      <c r="H19" s="146"/>
    </row>
    <row r="20" spans="1:8" ht="115.5" customHeight="1">
      <c r="A20" s="212"/>
      <c r="B20" s="143" t="s">
        <v>112</v>
      </c>
      <c r="C20" s="143" t="str">
        <f>IF('入力シート'!C31="適用","配置予定技術者（入札公告に定める技術者）が有する資格","今回工事ではこの項目を適用しません。")</f>
        <v>今回工事ではこの項目を適用しません。</v>
      </c>
      <c r="D20" s="148" t="str">
        <f>IF('入力シート'!C31="適用","１号","不要")</f>
        <v>不要</v>
      </c>
      <c r="E20" s="152" t="str">
        <f>IF('入力シート'!C31="適用",E15,"今回工事ではこの項目を適用しません。")</f>
        <v>今回工事ではこの項目を適用しません。</v>
      </c>
      <c r="F20" s="172">
        <f>IF('入力シート'!C31="適用","監理技術者資格者証及び監理技術者講習終了証の写し","")</f>
      </c>
      <c r="G20" s="7">
        <f>IF('入力シート'!$C$31="適用","監理技術者の配置を必要としない工事において、監理技術者資格者証を有する技術者を配置する。","")</f>
      </c>
      <c r="H20" s="9">
        <f>IF('入力シート'!$C$31="適用",4,"")</f>
      </c>
    </row>
    <row r="21" spans="1:8" ht="115.5" customHeight="1">
      <c r="A21" s="212"/>
      <c r="B21" s="143"/>
      <c r="C21" s="143"/>
      <c r="D21" s="149"/>
      <c r="E21" s="152"/>
      <c r="F21" s="173"/>
      <c r="G21" s="7">
        <f>IF('入力シート'!$C$31="適用","監理技術者の配置を必要としない工事において、監理技術者資格者証を有する技術者を配置しない。","")</f>
      </c>
      <c r="H21" s="9">
        <f>IF('入力シート'!$C$31="適用",0,"")</f>
      </c>
    </row>
    <row r="22" spans="1:8" ht="62.25" customHeight="1">
      <c r="A22" s="212"/>
      <c r="B22" s="143" t="s">
        <v>113</v>
      </c>
      <c r="C22" s="143" t="str">
        <f>IF('入力シート'!C32="適用","過去5年間の配置予定現場代理人の横浜市優良工事技術者表彰の有無","今回工事ではこの項目を適用しません。")</f>
        <v>今回工事ではこの項目を適用しません。</v>
      </c>
      <c r="D22" s="148" t="str">
        <f>IF('入力シート'!C32="適用","１号","不要")</f>
        <v>不要</v>
      </c>
      <c r="E22" s="152" t="str">
        <f>IF('入力シート'!C32="適用","平成19年度以降に配置予定現場代理人が本件工事と同一部門で横浜市優良工事技術者表彰を受けている場合に記入してください。加点対象となる現場代理人がいない場合には、代理人氏名欄に「該当なし」と記載するか空欄のままにしてください。1名のみ記載してください。","今回工事ではこの項目を適用しません。")</f>
        <v>今回工事ではこの項目を適用しません。</v>
      </c>
      <c r="F22" s="142">
        <f>IF('入力シート'!C32="適用","不要","")</f>
      </c>
      <c r="G22" s="7">
        <f>IF('入力シート'!$C$32="適用","平成19年度以降に配置現場代理人が本件工事と同一部門で横浜市優良工事技術者表彰を受けている。","")</f>
      </c>
      <c r="H22" s="9">
        <f>IF('入力シート'!$C$32="適用",2,"")</f>
      </c>
    </row>
    <row r="23" spans="1:8" ht="54.75" customHeight="1">
      <c r="A23" s="212"/>
      <c r="B23" s="143"/>
      <c r="C23" s="143"/>
      <c r="D23" s="154"/>
      <c r="E23" s="152"/>
      <c r="F23" s="142"/>
      <c r="G23" s="147">
        <f>IF('入力シート'!$C$32="適用","受けていない。","")</f>
      </c>
      <c r="H23" s="145">
        <f>IF('入力シート'!$C$32="適用",0,"")</f>
      </c>
    </row>
    <row r="24" spans="1:8" ht="17.25" customHeight="1">
      <c r="A24" s="212"/>
      <c r="B24" s="143"/>
      <c r="C24" s="143"/>
      <c r="D24" s="149"/>
      <c r="E24" s="152"/>
      <c r="F24" s="142"/>
      <c r="G24" s="146"/>
      <c r="H24" s="146"/>
    </row>
    <row r="25" spans="1:8" ht="40.5" customHeight="1">
      <c r="A25" s="212"/>
      <c r="B25" s="143" t="s">
        <v>56</v>
      </c>
      <c r="C25" s="143" t="str">
        <f>IF('入力シート'!C33="適用","品質管理マネジメントシステム(ISO9001)の取得の有無","今回工事ではこの項目を適用しません。")</f>
        <v>今回工事ではこの項目を適用しません。</v>
      </c>
      <c r="D25" s="148" t="str">
        <f>IF('入力シート'!C33="適用","１号","不要")</f>
        <v>不要</v>
      </c>
      <c r="E25" s="152" t="str">
        <f>IF('入力シート'!C33="適用","入札期間の最終日時点で有効なISO9001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25" s="142">
        <f>IF('入力シート'!C33="適用","登録証の写し及び登録範囲が証明できる付属書等の写し","")</f>
      </c>
      <c r="G25" s="7">
        <f>IF('入力シート'!$C$33="適用","ISO9001を横浜市内の事業所を含む範囲で登録している。","")</f>
      </c>
      <c r="H25" s="9">
        <f>IF('入力シート'!$C$33="適用",2,"")</f>
      </c>
    </row>
    <row r="26" spans="1:8" ht="41.25" customHeight="1">
      <c r="A26" s="213"/>
      <c r="B26" s="143"/>
      <c r="C26" s="143"/>
      <c r="D26" s="149"/>
      <c r="E26" s="152"/>
      <c r="F26" s="142"/>
      <c r="G26" s="7">
        <f>IF('入力シート'!$C$33="適用","登録していない。","")</f>
      </c>
      <c r="H26" s="9">
        <f>IF('入力シート'!$C$33="適用",0,"")</f>
      </c>
    </row>
    <row r="27" spans="1:8" ht="67.5" customHeight="1">
      <c r="A27" s="143" t="s">
        <v>166</v>
      </c>
      <c r="B27" s="143" t="s">
        <v>57</v>
      </c>
      <c r="C27" s="143" t="str">
        <f>IF('入力シート'!C34="適用","建設業の許可における主たる営業所の所在地","今回工事ではこの項目を適用しません。")</f>
        <v>建設業の許可における主たる営業所の所在地</v>
      </c>
      <c r="D27" s="148" t="str">
        <f>IF('入力シート'!C34="適用","１号","不要")</f>
        <v>１号</v>
      </c>
      <c r="E27" s="152" t="str">
        <f>IF('入力シート'!C34="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今回工事ではこの項目を適用しません。")</f>
        <v>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v>
      </c>
      <c r="F27" s="142" t="str">
        <f>IF('入力シート'!C34="適用","主たる営業所の所在地を証明する書類（建設業の許可通知書の写し等）","")</f>
        <v>主たる営業所の所在地を証明する書類（建設業の許可通知書の写し等）</v>
      </c>
      <c r="G27" s="7" t="str">
        <f>IF('入力シート'!$C$34="適用","工事施工場所と同一行政区内に建設業の許可における主たる営業所がある。","")</f>
        <v>工事施工場所と同一行政区内に建設業の許可における主たる営業所がある。</v>
      </c>
      <c r="H27" s="9">
        <f>IF('入力シート'!$C$34="適用",2,"")</f>
        <v>2</v>
      </c>
    </row>
    <row r="28" spans="1:8" ht="33.75" customHeight="1">
      <c r="A28" s="143"/>
      <c r="B28" s="143"/>
      <c r="C28" s="143"/>
      <c r="D28" s="149"/>
      <c r="E28" s="152"/>
      <c r="F28" s="142"/>
      <c r="G28" s="7" t="str">
        <f>IF('入力シート'!$C$34="適用","上記以外","")</f>
        <v>上記以外</v>
      </c>
      <c r="H28" s="9">
        <f>IF('入力シート'!$C$34="適用",0,"")</f>
        <v>0</v>
      </c>
    </row>
    <row r="29" spans="1:8" ht="38.25" customHeight="1">
      <c r="A29" s="143"/>
      <c r="B29" s="143" t="s">
        <v>58</v>
      </c>
      <c r="C29" s="143" t="str">
        <f>IF('入力シート'!C35="適用","横浜市災害協力業者名簿登載の有無","今回工事ではこの項目を適用しません。")</f>
        <v>横浜市災害協力業者名簿登載の有無</v>
      </c>
      <c r="D29" s="148" t="str">
        <f>IF('入力シート'!C35="適用","１号","不要")</f>
        <v>１号</v>
      </c>
      <c r="E29" s="152" t="str">
        <f>IF('入力シート'!C35="適用","平成23年度横浜市災害協力業者名簿の登載の有無を記入してください。","今回工事ではこの項目を適用しません。")</f>
        <v>平成23年度横浜市災害協力業者名簿の登載の有無を記入してください。</v>
      </c>
      <c r="F29" s="142" t="str">
        <f>IF('入力シート'!C35="適用","不要","")</f>
        <v>不要</v>
      </c>
      <c r="G29" s="7" t="str">
        <f>IF('入力シート'!$C$35="適用","平成23年度横浜市災害協力業者名簿に登載がある。","")</f>
        <v>平成23年度横浜市災害協力業者名簿に登載がある。</v>
      </c>
      <c r="H29" s="9">
        <f>IF('入力シート'!$C$35="適用",2,"")</f>
        <v>2</v>
      </c>
    </row>
    <row r="30" spans="1:8" ht="38.25" customHeight="1">
      <c r="A30" s="143"/>
      <c r="B30" s="143"/>
      <c r="C30" s="143"/>
      <c r="D30" s="149"/>
      <c r="E30" s="152"/>
      <c r="F30" s="142"/>
      <c r="G30" s="7" t="str">
        <f>IF('入力シート'!$C$35="適用","平成23年度横浜市災害協力業者名簿に登載がない。","")</f>
        <v>平成23年度横浜市災害協力業者名簿に登載がない。</v>
      </c>
      <c r="H30" s="9">
        <f>IF('入力シート'!$C$35="適用",0,"")</f>
        <v>0</v>
      </c>
    </row>
    <row r="31" spans="1:8" ht="38.25" customHeight="1">
      <c r="A31" s="143"/>
      <c r="B31" s="143" t="s">
        <v>59</v>
      </c>
      <c r="C31" s="143" t="str">
        <f>IF('入力シート'!C36="適用","環境マネジメントシステム(ISO14001)の取得の有無","今回工事ではこの項目を適用しません。")</f>
        <v>今回工事ではこの項目を適用しません。</v>
      </c>
      <c r="D31" s="148" t="str">
        <f>IF('入力シート'!C36="適用","１号","不要")</f>
        <v>不要</v>
      </c>
      <c r="E31" s="152" t="str">
        <f>IF('入力シート'!C36="適用","入札期間の最終日時点で有効なISO14001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31" s="142">
        <f>IF('入力シート'!C36="適用","登録証の写し及び登録範囲が証明できる付属書等の写し","")</f>
      </c>
      <c r="G31" s="7">
        <f>IF('入力シート'!$C$36="適用","ISO14001を横浜市内の事業所を含む範囲で登録している。","")</f>
      </c>
      <c r="H31" s="9">
        <f>IF('入力シート'!$C$36="適用",2,)</f>
        <v>0</v>
      </c>
    </row>
    <row r="32" spans="1:8" ht="38.25" customHeight="1">
      <c r="A32" s="143"/>
      <c r="B32" s="143"/>
      <c r="C32" s="143"/>
      <c r="D32" s="149"/>
      <c r="E32" s="152"/>
      <c r="F32" s="142"/>
      <c r="G32" s="7">
        <f>IF('入力シート'!$C$36="適用","登録していない。","")</f>
      </c>
      <c r="H32" s="9">
        <f>IF('入力シート'!$C$36="適用",0,"")</f>
      </c>
    </row>
    <row r="33" spans="1:8" ht="13.5">
      <c r="A33" s="153" t="s">
        <v>60</v>
      </c>
      <c r="B33" s="153"/>
      <c r="C33" s="153"/>
      <c r="D33" s="153"/>
      <c r="E33" s="153"/>
      <c r="F33" s="153"/>
      <c r="G33" s="153"/>
      <c r="H33" s="9">
        <f>SUM(H5,H9,H12,H15,H20,H22,H25,H27,H29,H31)</f>
        <v>16</v>
      </c>
    </row>
    <row r="35" spans="1:8" ht="24.75" customHeight="1">
      <c r="A35" s="171" t="s">
        <v>111</v>
      </c>
      <c r="B35" s="171"/>
      <c r="C35" s="171"/>
      <c r="D35" s="171"/>
      <c r="E35" s="171"/>
      <c r="F35" s="171"/>
      <c r="G35" s="171"/>
      <c r="H35" s="171"/>
    </row>
    <row r="36" spans="1:8" ht="13.5">
      <c r="A36" s="171" t="s">
        <v>108</v>
      </c>
      <c r="B36" s="171"/>
      <c r="C36" s="171"/>
      <c r="D36" s="171"/>
      <c r="E36" s="171"/>
      <c r="F36" s="171"/>
      <c r="G36" s="171"/>
      <c r="H36" s="171"/>
    </row>
    <row r="37" spans="1:8" ht="13.5">
      <c r="A37" s="171" t="s">
        <v>109</v>
      </c>
      <c r="B37" s="171"/>
      <c r="C37" s="171"/>
      <c r="D37" s="171"/>
      <c r="E37" s="171"/>
      <c r="F37" s="171"/>
      <c r="G37" s="171"/>
      <c r="H37" s="171"/>
    </row>
    <row r="38" spans="1:8" ht="13.5">
      <c r="A38" s="171" t="s">
        <v>116</v>
      </c>
      <c r="B38" s="171"/>
      <c r="C38" s="171"/>
      <c r="D38" s="171"/>
      <c r="E38" s="171"/>
      <c r="F38" s="171"/>
      <c r="G38" s="171"/>
      <c r="H38" s="171"/>
    </row>
    <row r="39" spans="1:8" ht="37.5" customHeight="1">
      <c r="A39" s="171" t="s">
        <v>110</v>
      </c>
      <c r="B39" s="171"/>
      <c r="C39" s="171"/>
      <c r="D39" s="171"/>
      <c r="E39" s="171"/>
      <c r="F39" s="171"/>
      <c r="G39" s="171"/>
      <c r="H39" s="171"/>
    </row>
    <row r="40" spans="1:8" ht="26.25" customHeight="1">
      <c r="A40" s="171" t="s">
        <v>146</v>
      </c>
      <c r="B40" s="171"/>
      <c r="C40" s="171"/>
      <c r="D40" s="171"/>
      <c r="E40" s="171"/>
      <c r="F40" s="171"/>
      <c r="G40" s="171"/>
      <c r="H40" s="171"/>
    </row>
    <row r="41" spans="1:8" ht="26.25" customHeight="1">
      <c r="A41" s="144" t="s">
        <v>147</v>
      </c>
      <c r="B41" s="141"/>
      <c r="C41" s="141"/>
      <c r="D41" s="141"/>
      <c r="E41" s="141"/>
      <c r="F41" s="141"/>
      <c r="G41" s="141"/>
      <c r="H41" s="141"/>
    </row>
    <row r="42" spans="1:8" ht="13.5">
      <c r="A42" s="140"/>
      <c r="B42" s="141"/>
      <c r="C42" s="141"/>
      <c r="D42" s="141"/>
      <c r="E42" s="141"/>
      <c r="F42" s="141"/>
      <c r="G42" s="141"/>
      <c r="H42" s="141"/>
    </row>
    <row r="43" spans="1:8" ht="13.5">
      <c r="A43" s="174"/>
      <c r="B43" s="175"/>
      <c r="C43" s="175"/>
      <c r="D43" s="175"/>
      <c r="E43" s="175"/>
      <c r="F43" s="175"/>
      <c r="G43" s="175"/>
      <c r="H43" s="175"/>
    </row>
  </sheetData>
  <sheetProtection password="E7B6" sheet="1" formatCells="0" formatRows="0" insertRows="0"/>
  <mergeCells count="72">
    <mergeCell ref="A43:H43"/>
    <mergeCell ref="F16:F19"/>
    <mergeCell ref="F9:F11"/>
    <mergeCell ref="A40:H40"/>
    <mergeCell ref="A39:H39"/>
    <mergeCell ref="B15:B19"/>
    <mergeCell ref="E20:E21"/>
    <mergeCell ref="C15:C19"/>
    <mergeCell ref="A5:A26"/>
    <mergeCell ref="A38:H38"/>
    <mergeCell ref="F22:F24"/>
    <mergeCell ref="F20:F21"/>
    <mergeCell ref="G15:G16"/>
    <mergeCell ref="H15:H16"/>
    <mergeCell ref="A35:H35"/>
    <mergeCell ref="A36:H36"/>
    <mergeCell ref="A37:H37"/>
    <mergeCell ref="A1:H1"/>
    <mergeCell ref="A2:H2"/>
    <mergeCell ref="F12:F14"/>
    <mergeCell ref="D12:D14"/>
    <mergeCell ref="E12:E14"/>
    <mergeCell ref="B9:B11"/>
    <mergeCell ref="C9:C11"/>
    <mergeCell ref="D9:D11"/>
    <mergeCell ref="E9:E11"/>
    <mergeCell ref="B5:B8"/>
    <mergeCell ref="G5:G6"/>
    <mergeCell ref="H5:H6"/>
    <mergeCell ref="F6:F8"/>
    <mergeCell ref="D25:D26"/>
    <mergeCell ref="B12:B14"/>
    <mergeCell ref="C12:C14"/>
    <mergeCell ref="E25:E26"/>
    <mergeCell ref="B22:B24"/>
    <mergeCell ref="C22:C24"/>
    <mergeCell ref="D5:D8"/>
    <mergeCell ref="E22:E24"/>
    <mergeCell ref="E31:E32"/>
    <mergeCell ref="A27:A32"/>
    <mergeCell ref="B27:B28"/>
    <mergeCell ref="D29:D30"/>
    <mergeCell ref="E5:E8"/>
    <mergeCell ref="D15:D19"/>
    <mergeCell ref="E15:E19"/>
    <mergeCell ref="B20:B21"/>
    <mergeCell ref="C20:C21"/>
    <mergeCell ref="D20:D21"/>
    <mergeCell ref="B25:B26"/>
    <mergeCell ref="C25:C26"/>
    <mergeCell ref="C5:C8"/>
    <mergeCell ref="D22:D24"/>
    <mergeCell ref="F25:F26"/>
    <mergeCell ref="G18:G19"/>
    <mergeCell ref="E27:E28"/>
    <mergeCell ref="F27:F28"/>
    <mergeCell ref="A33:G33"/>
    <mergeCell ref="E29:E30"/>
    <mergeCell ref="F29:F30"/>
    <mergeCell ref="B31:B32"/>
    <mergeCell ref="C31:C32"/>
    <mergeCell ref="D31:D32"/>
    <mergeCell ref="A42:H42"/>
    <mergeCell ref="F31:F32"/>
    <mergeCell ref="B29:B30"/>
    <mergeCell ref="C29:C30"/>
    <mergeCell ref="A41:H41"/>
    <mergeCell ref="H18:H19"/>
    <mergeCell ref="G23:G24"/>
    <mergeCell ref="H23:H24"/>
    <mergeCell ref="C27:C28"/>
    <mergeCell ref="D27:D28"/>
  </mergeCells>
  <printOptions/>
  <pageMargins left="0.45" right="0.16" top="0.41" bottom="0.34" header="0.27" footer="0.27"/>
  <pageSetup horizontalDpi="600" verticalDpi="600" orientation="portrait" paperSize="9" scale="87" r:id="rId1"/>
  <rowBreaks count="1" manualBreakCount="1">
    <brk id="19" max="7" man="1"/>
  </rowBreaks>
</worksheet>
</file>

<file path=xl/worksheets/sheet5.xml><?xml version="1.0" encoding="utf-8"?>
<worksheet xmlns="http://schemas.openxmlformats.org/spreadsheetml/2006/main" xmlns:r="http://schemas.openxmlformats.org/officeDocument/2006/relationships">
  <dimension ref="A1:M63"/>
  <sheetViews>
    <sheetView zoomScalePageLayoutView="0" workbookViewId="0" topLeftCell="A1">
      <selection activeCell="A1" sqref="A1"/>
    </sheetView>
  </sheetViews>
  <sheetFormatPr defaultColWidth="9.00390625" defaultRowHeight="13.5"/>
  <cols>
    <col min="1" max="1" width="10.75390625" style="86" customWidth="1"/>
    <col min="2" max="2" width="14.75390625" style="86" customWidth="1"/>
    <col min="3" max="3" width="15.00390625" style="86" customWidth="1"/>
    <col min="4" max="4" width="13.25390625" style="86" customWidth="1"/>
    <col min="5" max="5" width="42.25390625" style="86" customWidth="1"/>
    <col min="6" max="16384" width="9.00390625" style="86" customWidth="1"/>
  </cols>
  <sheetData>
    <row r="1" ht="12">
      <c r="E1" s="87" t="s">
        <v>67</v>
      </c>
    </row>
    <row r="2" spans="1:5" ht="12">
      <c r="A2" s="86" t="s">
        <v>14</v>
      </c>
      <c r="E2" s="88" t="str">
        <f>'入力シート'!E6</f>
        <v>平成○○年○○月○○日</v>
      </c>
    </row>
    <row r="3" ht="12">
      <c r="A3" s="86" t="s">
        <v>38</v>
      </c>
    </row>
    <row r="4" ht="12">
      <c r="A4" s="86" t="s">
        <v>39</v>
      </c>
    </row>
    <row r="5" ht="8.25" customHeight="1"/>
    <row r="6" spans="3:5" ht="12">
      <c r="C6" s="180" t="s">
        <v>12</v>
      </c>
      <c r="D6" s="180"/>
      <c r="E6" s="86" t="str">
        <f>'入力シート'!E11</f>
        <v>○○・□□建設共同企業体</v>
      </c>
    </row>
    <row r="7" spans="3:5" s="109" customFormat="1" ht="13.5">
      <c r="C7" s="210" t="s">
        <v>144</v>
      </c>
      <c r="D7" s="210"/>
      <c r="E7" s="91">
        <f>'入力シート'!E12</f>
        <v>56789</v>
      </c>
    </row>
    <row r="8" spans="3:5" ht="18" customHeight="1">
      <c r="C8" s="181" t="s">
        <v>79</v>
      </c>
      <c r="D8" s="89" t="s">
        <v>11</v>
      </c>
      <c r="E8" s="89" t="str">
        <f>'入力シート'!E9</f>
        <v>横浜市○区○○町○丁目○－○</v>
      </c>
    </row>
    <row r="9" spans="3:5" ht="18" customHeight="1">
      <c r="C9" s="181"/>
      <c r="D9" s="89" t="s">
        <v>10</v>
      </c>
      <c r="E9" s="89" t="str">
        <f>'入力シート'!E7</f>
        <v>株式会社○○○○○○</v>
      </c>
    </row>
    <row r="10" spans="3:5" ht="18" customHeight="1">
      <c r="C10" s="181"/>
      <c r="D10" s="89" t="s">
        <v>9</v>
      </c>
      <c r="E10" s="90" t="str">
        <f>'入力シート'!E10</f>
        <v>代表取締役　○○　○○</v>
      </c>
    </row>
    <row r="11" spans="3:5" ht="12">
      <c r="C11" s="181"/>
      <c r="D11" s="89" t="s">
        <v>16</v>
      </c>
      <c r="E11" s="91">
        <f>'入力シート'!E8</f>
        <v>12345</v>
      </c>
    </row>
    <row r="12" ht="9" customHeight="1"/>
    <row r="13" spans="1:5" ht="17.25">
      <c r="A13" s="187" t="s">
        <v>105</v>
      </c>
      <c r="B13" s="187"/>
      <c r="C13" s="187"/>
      <c r="D13" s="187"/>
      <c r="E13" s="187"/>
    </row>
    <row r="14" ht="8.25" customHeight="1"/>
    <row r="15" ht="12">
      <c r="A15" s="86" t="s">
        <v>80</v>
      </c>
    </row>
    <row r="16" spans="1:5" ht="12">
      <c r="A16" s="92"/>
      <c r="B16" s="89"/>
      <c r="C16" s="89"/>
      <c r="D16" s="89"/>
      <c r="E16" s="89"/>
    </row>
    <row r="17" spans="1:5" ht="12">
      <c r="A17" s="93" t="s">
        <v>2</v>
      </c>
      <c r="B17" s="94" t="str">
        <f>'入力シート'!E19</f>
        <v>駒岡二丁目ほか２か所口径１００ｍｍ配水管布設替工事</v>
      </c>
      <c r="C17" s="94"/>
      <c r="D17" s="94"/>
      <c r="E17" s="95"/>
    </row>
    <row r="18" spans="1:5" ht="12">
      <c r="A18" s="96"/>
      <c r="B18" s="97"/>
      <c r="C18" s="96"/>
      <c r="D18" s="96"/>
      <c r="E18" s="97"/>
    </row>
    <row r="19" spans="1:5" ht="17.25" customHeight="1">
      <c r="A19" s="98" t="s">
        <v>0</v>
      </c>
      <c r="B19" s="186" t="s">
        <v>81</v>
      </c>
      <c r="C19" s="186"/>
      <c r="D19" s="186"/>
      <c r="E19" s="186"/>
    </row>
    <row r="20" spans="1:5" ht="24.75" customHeight="1">
      <c r="A20" s="191" t="s">
        <v>3</v>
      </c>
      <c r="B20" s="83" t="str">
        <f>IF('入力シート'!$C$27="適用","同種工事","不適用")</f>
        <v>同種工事</v>
      </c>
      <c r="C20" s="192" t="str">
        <f>IF('入力シート'!$C$27="適用",'入力シート'!E27,"")</f>
        <v>管径１００ｍｍ以上の配水管布設工事</v>
      </c>
      <c r="D20" s="193"/>
      <c r="E20" s="194" t="str">
        <f>IF('入力シート'!$C$27="適用","同種工事の条件","")</f>
        <v>同種工事の条件</v>
      </c>
    </row>
    <row r="21" spans="1:5" ht="12">
      <c r="A21" s="191"/>
      <c r="B21" s="83" t="str">
        <f>IF('入力シート'!$C$27="適用","工事名","")</f>
        <v>工事名</v>
      </c>
      <c r="C21" s="195"/>
      <c r="D21" s="195"/>
      <c r="E21" s="195"/>
    </row>
    <row r="22" spans="1:5" ht="12">
      <c r="A22" s="191"/>
      <c r="B22" s="83" t="str">
        <f>IF('入力シート'!$C$27="適用","契約金額(税込み)","")</f>
        <v>契約金額(税込み)</v>
      </c>
      <c r="C22" s="195"/>
      <c r="D22" s="195"/>
      <c r="E22" s="195"/>
    </row>
    <row r="23" spans="1:5" ht="28.5" customHeight="1">
      <c r="A23" s="191"/>
      <c r="B23" s="83" t="str">
        <f>IF('入力シート'!$C$27="適用","添付資料","")</f>
        <v>添付資料</v>
      </c>
      <c r="C23" s="206" t="str">
        <f>IF('入力シート'!$C$27="適用","（添付する資料名を記入して下さい。）","")</f>
        <v>（添付する資料名を記入して下さい。）</v>
      </c>
      <c r="D23" s="206"/>
      <c r="E23" s="206" t="str">
        <f>IF('入力シート'!$C$27="適用","同種工事の条件","")</f>
        <v>同種工事の条件</v>
      </c>
    </row>
    <row r="24" spans="1:5" ht="12">
      <c r="A24" s="191" t="s">
        <v>121</v>
      </c>
      <c r="B24" s="83" t="str">
        <f>IF('入力シート'!$C$28="適用","同一登録工種","不適用")</f>
        <v>同一登録工種</v>
      </c>
      <c r="C24" s="188" t="str">
        <f>IF('入力シート'!$C$28="適用",'入力シート'!E28,"")</f>
        <v>上水道</v>
      </c>
      <c r="D24" s="189"/>
      <c r="E24" s="190" t="str">
        <f>IF('入力シート'!$C$28="適用","同一登録工種","")</f>
        <v>同一登録工種</v>
      </c>
    </row>
    <row r="25" spans="1:5" ht="24.75" customHeight="1">
      <c r="A25" s="191"/>
      <c r="B25" s="208" t="str">
        <f>IF('入力シート'!$C$28="適用","工事１","")</f>
        <v>工事１</v>
      </c>
      <c r="C25" s="99" t="str">
        <f>IF('入力シート'!$C$28="適用","工事名","")</f>
        <v>工事名</v>
      </c>
      <c r="D25" s="182"/>
      <c r="E25" s="183"/>
    </row>
    <row r="26" spans="1:5" ht="12">
      <c r="A26" s="191"/>
      <c r="B26" s="208" t="str">
        <f>IF('入力シート'!$C$28="適用","同一登録工種","")</f>
        <v>同一登録工種</v>
      </c>
      <c r="C26" s="83" t="str">
        <f>IF('入力シート'!$C$28="適用","工事成績評定点","")</f>
        <v>工事成績評定点</v>
      </c>
      <c r="D26" s="184"/>
      <c r="E26" s="185"/>
    </row>
    <row r="27" spans="1:5" ht="24.75" customHeight="1">
      <c r="A27" s="191"/>
      <c r="B27" s="208" t="str">
        <f>IF('入力シート'!$C$28="適用","工事２","")</f>
        <v>工事２</v>
      </c>
      <c r="C27" s="99" t="str">
        <f>IF('入力シート'!$C$28="適用","工事名","")</f>
        <v>工事名</v>
      </c>
      <c r="D27" s="182"/>
      <c r="E27" s="183"/>
    </row>
    <row r="28" spans="1:5" ht="12">
      <c r="A28" s="191"/>
      <c r="B28" s="208" t="str">
        <f>IF('入力シート'!$C$28="適用","同一登録工種","")</f>
        <v>同一登録工種</v>
      </c>
      <c r="C28" s="83" t="str">
        <f>IF('入力シート'!$C$28="適用","工事成績評定点","")</f>
        <v>工事成績評定点</v>
      </c>
      <c r="D28" s="184"/>
      <c r="E28" s="185"/>
    </row>
    <row r="29" spans="1:5" ht="12">
      <c r="A29" s="191"/>
      <c r="B29" s="83" t="str">
        <f>IF('入力シート'!$C$28="適用","添付資料","")</f>
        <v>添付資料</v>
      </c>
      <c r="C29" s="197" t="str">
        <f>IF('入力シート'!$C$28="適用","工事完成検査結果通知書の写し","")</f>
        <v>工事完成検査結果通知書の写し</v>
      </c>
      <c r="D29" s="198"/>
      <c r="E29" s="199" t="str">
        <f>IF('入力シート'!$C$28="適用","同一登録工種","")</f>
        <v>同一登録工種</v>
      </c>
    </row>
    <row r="30" spans="1:5" ht="12">
      <c r="A30" s="209" t="s">
        <v>45</v>
      </c>
      <c r="B30" s="83" t="str">
        <f>IF('入力シート'!$C$29="適用","部門","不適用")</f>
        <v>不適用</v>
      </c>
      <c r="C30" s="197">
        <f>IF('入力シート'!$C$29="適用",'入力シート'!E29,"")</f>
      </c>
      <c r="D30" s="198"/>
      <c r="E30" s="199" t="str">
        <f>IF('入力シート'!$C$28="適用","同一登録工種","")</f>
        <v>同一登録工種</v>
      </c>
    </row>
    <row r="31" spans="1:5" ht="12">
      <c r="A31" s="209"/>
      <c r="B31" s="208">
        <f>IF('入力シート'!$C$29="適用","表彰年度","")</f>
      </c>
      <c r="C31" s="83">
        <f>IF('入力シート'!$C$29="適用","表彰１","")</f>
      </c>
      <c r="D31" s="184"/>
      <c r="E31" s="185"/>
    </row>
    <row r="32" spans="1:5" ht="12">
      <c r="A32" s="209"/>
      <c r="B32" s="208">
        <f>IF('入力シート'!$C$29="適用","部門","")</f>
      </c>
      <c r="C32" s="83">
        <f>IF('入力シート'!$C$29="適用","表彰２","")</f>
      </c>
      <c r="D32" s="184"/>
      <c r="E32" s="185"/>
    </row>
    <row r="33" spans="1:5" ht="24.75" customHeight="1">
      <c r="A33" s="191" t="s">
        <v>122</v>
      </c>
      <c r="B33" s="83" t="str">
        <f>IF('入力シート'!$C$30="適用","同種工事","不適用")</f>
        <v>同種工事</v>
      </c>
      <c r="C33" s="192" t="str">
        <f>IF('入力シート'!$C$30="適用",'入力シート'!E30,"")</f>
        <v>管径１００ｍｍ以上の配水管布設工事</v>
      </c>
      <c r="D33" s="193"/>
      <c r="E33" s="194" t="str">
        <f>IF('入力シート'!$C$28="適用","同一登録工種","")</f>
        <v>同一登録工種</v>
      </c>
    </row>
    <row r="34" spans="1:5" ht="12">
      <c r="A34" s="191"/>
      <c r="B34" s="83" t="str">
        <f>IF('入力シート'!$C$30="適用","工事名","")</f>
        <v>工事名</v>
      </c>
      <c r="C34" s="195"/>
      <c r="D34" s="195"/>
      <c r="E34" s="195"/>
    </row>
    <row r="35" spans="1:5" ht="12">
      <c r="A35" s="191"/>
      <c r="B35" s="84" t="str">
        <f>IF('入力シート'!$C$30="適用","契約金額(税込み)","")</f>
        <v>契約金額(税込み)</v>
      </c>
      <c r="C35" s="195"/>
      <c r="D35" s="195"/>
      <c r="E35" s="195"/>
    </row>
    <row r="36" spans="1:5" ht="12">
      <c r="A36" s="191"/>
      <c r="B36" s="83" t="str">
        <f>IF('入力シート'!$C$30="適用","技術者氏名","")</f>
        <v>技術者氏名</v>
      </c>
      <c r="C36" s="195"/>
      <c r="D36" s="195"/>
      <c r="E36" s="195"/>
    </row>
    <row r="37" spans="1:5" ht="42" customHeight="1">
      <c r="A37" s="191"/>
      <c r="B37" s="83" t="str">
        <f>IF('入力シート'!$C$30="適用","添付資料","")</f>
        <v>添付資料</v>
      </c>
      <c r="C37" s="206" t="str">
        <f>IF('入力シート'!$C$30="適用","（添付する資料名を記入して下さい。）","")</f>
        <v>（添付する資料名を記入して下さい。）</v>
      </c>
      <c r="D37" s="206"/>
      <c r="E37" s="206" t="str">
        <f>IF('入力シート'!$C$27="適用","同種工事の条件","")</f>
        <v>同種工事の条件</v>
      </c>
    </row>
    <row r="38" spans="1:5" ht="12">
      <c r="A38" s="191" t="s">
        <v>123</v>
      </c>
      <c r="B38" s="83" t="str">
        <f>IF('入力シート'!$C$31="適用","技術者氏名","不適用")</f>
        <v>不適用</v>
      </c>
      <c r="C38" s="207"/>
      <c r="D38" s="207"/>
      <c r="E38" s="207"/>
    </row>
    <row r="39" spans="1:5" ht="12">
      <c r="A39" s="191"/>
      <c r="B39" s="85">
        <f>IF('入力シート'!$C$31="適用","監理技術者番号","")</f>
      </c>
      <c r="C39" s="207"/>
      <c r="D39" s="207"/>
      <c r="E39" s="207"/>
    </row>
    <row r="40" spans="1:5" ht="12">
      <c r="A40" s="191"/>
      <c r="B40" s="83">
        <f>IF('入力シート'!$C$31="適用","添付資料","")</f>
      </c>
      <c r="C40" s="197">
        <f>IF('入力シート'!$C$31="適用","監理技術者証及び監理技術者講習修了証の写し","")</f>
      </c>
      <c r="D40" s="198"/>
      <c r="E40" s="199">
        <f>IF('入力シート'!$C$31="適用","技術者氏名","")</f>
      </c>
    </row>
    <row r="41" spans="1:5" ht="21" customHeight="1">
      <c r="A41" s="191" t="s">
        <v>124</v>
      </c>
      <c r="B41" s="83" t="str">
        <f>IF('入力シート'!$C$32="適用","部門","不適用")</f>
        <v>不適用</v>
      </c>
      <c r="C41" s="197">
        <f>IF('入力シート'!$C$32="適用",'入力シート'!E32,"")</f>
      </c>
      <c r="D41" s="198"/>
      <c r="E41" s="199" t="str">
        <f>IF('入力シート'!$C$28="適用","同一登録工種","")</f>
        <v>同一登録工種</v>
      </c>
    </row>
    <row r="42" spans="1:5" ht="21" customHeight="1">
      <c r="A42" s="191"/>
      <c r="B42" s="83">
        <f>IF('入力シート'!$C$32="適用","代理人氏名","")</f>
      </c>
      <c r="C42" s="195"/>
      <c r="D42" s="195"/>
      <c r="E42" s="195"/>
    </row>
    <row r="43" spans="1:5" ht="21" customHeight="1">
      <c r="A43" s="191"/>
      <c r="B43" s="83">
        <f>IF('入力シート'!$C$32="適用","表彰年度","")</f>
      </c>
      <c r="C43" s="195"/>
      <c r="D43" s="195"/>
      <c r="E43" s="195"/>
    </row>
    <row r="44" spans="1:5" ht="17.25" customHeight="1">
      <c r="A44" s="191" t="s">
        <v>125</v>
      </c>
      <c r="B44" s="201" t="str">
        <f>IF('入力シート'!$C$33="適用","ISO9001の登録","不適用")</f>
        <v>不適用</v>
      </c>
      <c r="C44" s="196"/>
      <c r="D44" s="196"/>
      <c r="E44" s="196"/>
    </row>
    <row r="45" spans="1:5" ht="17.25" customHeight="1">
      <c r="A45" s="191"/>
      <c r="B45" s="202"/>
      <c r="C45" s="203">
        <f>IF('入力シート'!$C$33="適用","（有、無どちらかを記入して下さい。）","")</f>
      </c>
      <c r="D45" s="203"/>
      <c r="E45" s="203">
        <f>IF('入力シート'!$C$33="適用","添付書類","")</f>
      </c>
    </row>
    <row r="46" spans="1:5" ht="17.25" customHeight="1">
      <c r="A46" s="191"/>
      <c r="B46" s="82">
        <f>IF('入力シート'!$C$33="適用","添付書類","")</f>
      </c>
      <c r="C46" s="197">
        <f>IF('入力シート'!$C$33="適用","登録証の写し及び登録範囲が確認できる付属書等の写し","")</f>
      </c>
      <c r="D46" s="198"/>
      <c r="E46" s="199">
        <f>IF('入力シート'!$C$33="適用","添付書類","")</f>
      </c>
    </row>
    <row r="47" spans="1:5" ht="18" customHeight="1">
      <c r="A47" s="191" t="s">
        <v>126</v>
      </c>
      <c r="B47" s="82" t="str">
        <f>IF('入力シート'!$C$34="適用","工事施工場所","不適用")</f>
        <v>工事施工場所</v>
      </c>
      <c r="C47" s="188" t="str">
        <f>IF('入力シート'!$C$34="適用",'入力シート'!E34,"")</f>
        <v>神奈川区</v>
      </c>
      <c r="D47" s="189"/>
      <c r="E47" s="190" t="str">
        <f>IF('入力シート'!$C$34="適用","工事施工場所","")</f>
        <v>工事施工場所</v>
      </c>
    </row>
    <row r="48" spans="1:5" ht="18" customHeight="1">
      <c r="A48" s="191"/>
      <c r="B48" s="82" t="str">
        <f>IF('入力シート'!$C$34="適用","所在地","")</f>
        <v>所在地</v>
      </c>
      <c r="C48" s="206"/>
      <c r="D48" s="206"/>
      <c r="E48" s="206"/>
    </row>
    <row r="49" spans="1:5" ht="18" customHeight="1">
      <c r="A49" s="191"/>
      <c r="B49" s="82" t="str">
        <f>IF('入力シート'!$C$34="適用","添付資料","")</f>
        <v>添付資料</v>
      </c>
      <c r="C49" s="184" t="str">
        <f>IF('入力シート'!$C$34="適用","（添付する資料名を記入して下さい。）","")</f>
        <v>（添付する資料名を記入して下さい。）</v>
      </c>
      <c r="D49" s="200"/>
      <c r="E49" s="185" t="str">
        <f>IF('入力シート'!$C$34="適用","添付資料","")</f>
        <v>添付資料</v>
      </c>
    </row>
    <row r="50" spans="1:5" ht="18" customHeight="1">
      <c r="A50" s="204" t="s">
        <v>106</v>
      </c>
      <c r="B50" s="201" t="str">
        <f>IF('入力シート'!$C$35="適用","横浜市災害協力業者名簿の登載","不適用")</f>
        <v>横浜市災害協力業者名簿の登載</v>
      </c>
      <c r="C50" s="196"/>
      <c r="D50" s="196"/>
      <c r="E50" s="196"/>
    </row>
    <row r="51" spans="1:5" ht="18" customHeight="1">
      <c r="A51" s="205"/>
      <c r="B51" s="202"/>
      <c r="C51" s="203" t="str">
        <f>IF('入力シート'!$C$35="適用","（有、無どちらかを記入して下さい。）","")</f>
        <v>（有、無どちらかを記入して下さい。）</v>
      </c>
      <c r="D51" s="203"/>
      <c r="E51" s="203">
        <f>IF('入力シート'!$C$33="適用","添付書類","")</f>
      </c>
    </row>
    <row r="52" spans="1:5" ht="14.25" customHeight="1">
      <c r="A52" s="191" t="s">
        <v>46</v>
      </c>
      <c r="B52" s="201" t="str">
        <f>IF('入力シート'!$C$36="適用","ISO14001の登録","不適用")</f>
        <v>不適用</v>
      </c>
      <c r="C52" s="196"/>
      <c r="D52" s="196"/>
      <c r="E52" s="196"/>
    </row>
    <row r="53" spans="1:5" ht="14.25" customHeight="1">
      <c r="A53" s="191"/>
      <c r="B53" s="202"/>
      <c r="C53" s="203">
        <f>IF('入力シート'!$C$36="適用","（有、無どちらかを記入して下さい。）","")</f>
      </c>
      <c r="D53" s="203"/>
      <c r="E53" s="203">
        <f>IF('入力シート'!$C$33="適用","添付書類","")</f>
      </c>
    </row>
    <row r="54" spans="1:5" ht="14.25" customHeight="1">
      <c r="A54" s="191"/>
      <c r="B54" s="82">
        <f>IF('入力シート'!$C$36="適用","添付書類","")</f>
      </c>
      <c r="C54" s="197">
        <f>IF('入力シート'!$C$36="適用","登録証の写し及び登録範囲が確認できる付属書等の写し","")</f>
      </c>
      <c r="D54" s="198"/>
      <c r="E54" s="199">
        <f>IF('入力シート'!$C$33="適用","添付書類","")</f>
      </c>
    </row>
    <row r="55" spans="1:5" ht="6.75" customHeight="1">
      <c r="A55" s="100"/>
      <c r="B55" s="100"/>
      <c r="C55" s="100"/>
      <c r="D55" s="100"/>
      <c r="E55" s="100"/>
    </row>
    <row r="56" spans="1:5" ht="12">
      <c r="A56" s="100"/>
      <c r="B56" s="101" t="s">
        <v>5</v>
      </c>
      <c r="C56" s="102" t="s">
        <v>6</v>
      </c>
      <c r="D56" s="178" t="str">
        <f>'入力シート'!E13</f>
        <v>○○　○○</v>
      </c>
      <c r="E56" s="178"/>
    </row>
    <row r="57" spans="1:5" ht="12">
      <c r="A57" s="100"/>
      <c r="B57" s="100"/>
      <c r="C57" s="103" t="s">
        <v>7</v>
      </c>
      <c r="D57" s="179" t="str">
        <f>'入力シート'!E14</f>
        <v>045-999-9999</v>
      </c>
      <c r="E57" s="179"/>
    </row>
    <row r="58" spans="1:10" ht="12">
      <c r="A58" s="100"/>
      <c r="B58" s="100"/>
      <c r="C58" s="103" t="s">
        <v>8</v>
      </c>
      <c r="D58" s="179" t="str">
        <f>'入力シート'!E15</f>
        <v>045-111-1111</v>
      </c>
      <c r="E58" s="179"/>
      <c r="F58" s="104"/>
      <c r="G58" s="104"/>
      <c r="H58" s="104"/>
      <c r="I58" s="104"/>
      <c r="J58" s="104"/>
    </row>
    <row r="59" spans="5:13" ht="12">
      <c r="E59" s="104"/>
      <c r="F59" s="104"/>
      <c r="G59" s="104"/>
      <c r="H59" s="104"/>
      <c r="I59" s="104"/>
      <c r="J59" s="104"/>
      <c r="K59" s="105"/>
      <c r="L59" s="105"/>
      <c r="M59" s="105"/>
    </row>
    <row r="60" spans="5:13" ht="12">
      <c r="E60" s="104"/>
      <c r="F60" s="104"/>
      <c r="G60" s="104"/>
      <c r="H60" s="104"/>
      <c r="I60" s="104"/>
      <c r="J60" s="104"/>
      <c r="K60" s="105"/>
      <c r="L60" s="105"/>
      <c r="M60" s="105"/>
    </row>
    <row r="61" spans="5:13" ht="12">
      <c r="E61" s="105"/>
      <c r="F61" s="105"/>
      <c r="G61" s="105"/>
      <c r="H61" s="105"/>
      <c r="I61" s="105"/>
      <c r="J61" s="105"/>
      <c r="K61" s="105"/>
      <c r="L61" s="105"/>
      <c r="M61" s="105"/>
    </row>
    <row r="62" spans="5:13" ht="12">
      <c r="E62" s="105"/>
      <c r="F62" s="105"/>
      <c r="G62" s="105"/>
      <c r="H62" s="105"/>
      <c r="I62" s="105"/>
      <c r="J62" s="105"/>
      <c r="K62" s="105"/>
      <c r="L62" s="105"/>
      <c r="M62" s="105"/>
    </row>
    <row r="63" spans="5:13" ht="12">
      <c r="E63" s="105"/>
      <c r="F63" s="105"/>
      <c r="G63" s="105"/>
      <c r="H63" s="105"/>
      <c r="I63" s="105"/>
      <c r="J63" s="105"/>
      <c r="K63" s="105"/>
      <c r="L63" s="105"/>
      <c r="M63" s="105"/>
    </row>
  </sheetData>
  <sheetProtection password="E7B6" sheet="1" scenarios="1" formatCells="0" formatRows="0" insertRows="0"/>
  <mergeCells count="59">
    <mergeCell ref="C7:D7"/>
    <mergeCell ref="C22:E22"/>
    <mergeCell ref="C23:E23"/>
    <mergeCell ref="D31:E31"/>
    <mergeCell ref="D32:E32"/>
    <mergeCell ref="C30:E30"/>
    <mergeCell ref="C29:E29"/>
    <mergeCell ref="A24:A29"/>
    <mergeCell ref="B31:B32"/>
    <mergeCell ref="D27:E27"/>
    <mergeCell ref="D28:E28"/>
    <mergeCell ref="B25:B26"/>
    <mergeCell ref="A30:A32"/>
    <mergeCell ref="B27:B28"/>
    <mergeCell ref="A41:A43"/>
    <mergeCell ref="A33:A37"/>
    <mergeCell ref="C33:E33"/>
    <mergeCell ref="C34:E34"/>
    <mergeCell ref="C35:E35"/>
    <mergeCell ref="C37:E37"/>
    <mergeCell ref="C36:E36"/>
    <mergeCell ref="C48:E48"/>
    <mergeCell ref="C40:E40"/>
    <mergeCell ref="A44:A46"/>
    <mergeCell ref="C44:E44"/>
    <mergeCell ref="C46:E46"/>
    <mergeCell ref="A38:A40"/>
    <mergeCell ref="C38:E38"/>
    <mergeCell ref="C39:E39"/>
    <mergeCell ref="B44:B45"/>
    <mergeCell ref="C45:E45"/>
    <mergeCell ref="A52:A54"/>
    <mergeCell ref="C52:E52"/>
    <mergeCell ref="C54:E54"/>
    <mergeCell ref="B50:B51"/>
    <mergeCell ref="C51:E51"/>
    <mergeCell ref="A50:A51"/>
    <mergeCell ref="B52:B53"/>
    <mergeCell ref="C53:E53"/>
    <mergeCell ref="A20:A23"/>
    <mergeCell ref="C20:E20"/>
    <mergeCell ref="C21:E21"/>
    <mergeCell ref="C50:E50"/>
    <mergeCell ref="C41:E41"/>
    <mergeCell ref="C42:E42"/>
    <mergeCell ref="C43:E43"/>
    <mergeCell ref="A47:A49"/>
    <mergeCell ref="C47:E47"/>
    <mergeCell ref="C49:E49"/>
    <mergeCell ref="D56:E56"/>
    <mergeCell ref="D57:E57"/>
    <mergeCell ref="D58:E58"/>
    <mergeCell ref="C6:D6"/>
    <mergeCell ref="C8:C11"/>
    <mergeCell ref="D25:E25"/>
    <mergeCell ref="D26:E26"/>
    <mergeCell ref="B19:E19"/>
    <mergeCell ref="A13:E13"/>
    <mergeCell ref="C24:E24"/>
  </mergeCells>
  <dataValidations count="1">
    <dataValidation allowBlank="1" showInputMessage="1" showErrorMessage="1" imeMode="halfAlpha" sqref="E59:J60"/>
  </dataValidations>
  <printOptions/>
  <pageMargins left="0.45" right="0.16" top="0.24" bottom="0.27" header="0.16" footer="0.2"/>
  <pageSetup horizontalDpi="600" verticalDpi="600" orientation="portrait" paperSize="9" r:id="rId2"/>
  <ignoredErrors>
    <ignoredError sqref="C26:C27" formula="1"/>
    <ignoredError sqref="E2 E8:E11 E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k.kobayashi</cp:lastModifiedBy>
  <cp:lastPrinted>2012-07-10T06:37:54Z</cp:lastPrinted>
  <dcterms:created xsi:type="dcterms:W3CDTF">2008-03-03T07:57:31Z</dcterms:created>
  <dcterms:modified xsi:type="dcterms:W3CDTF">2012-07-10T06:38:54Z</dcterms:modified>
  <cp:category/>
  <cp:version/>
  <cp:contentType/>
  <cp:contentStatus/>
</cp:coreProperties>
</file>