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64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<sst xmlns="http://schemas.openxmlformats.org/spreadsheetml/2006/main" count="201" uniqueCount="168">
  <si>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</si>
  <si>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</si>
  <si>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</si>
  <si>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</si>
  <si>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</si>
  <si>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</si>
  <si>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</si>
  <si>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</si>
  <si>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</si>
  <si>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</si>
  <si>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</si>
  <si>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</si>
  <si>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</si>
  <si>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</si>
  <si>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</si>
  <si>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</si>
  <si>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</si>
  <si>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</si>
  <si>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</si>
  <si>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</si>
  <si>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</si>
  <si>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</si>
  <si>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</si>
  <si>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</si>
  <si>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</si>
  <si>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</si>
  <si>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</si>
  <si>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</si>
  <si>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</si>
  <si>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</si>
  <si>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</si>
  <si>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</si>
  <si>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</si>
  <si>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</si>
  <si>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</si>
  <si>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</si>
  <si>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</si>
  <si>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</si>
  <si>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</si>
  <si>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</si>
  <si>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</si>
  <si>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</si>
  <si>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</si>
  <si>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</si>
  <si>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</si>
  <si>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</si>
  <si>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</si>
  <si>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</si>
  <si>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</si>
  <si>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</si>
  <si>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</si>
  <si>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</si>
  <si>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</si>
  <si>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</si>
  <si>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</si>
  <si>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</si>
  <si>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</si>
  <si>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</si>
  <si>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</si>
  <si>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</si>
  <si>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</si>
  <si>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</si>
  <si>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</si>
  <si>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</si>
  <si>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</si>
  <si>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</si>
  <si>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</si>
  <si>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</si>
  <si>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</si>
  <si>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</si>
  <si>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</si>
  <si>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</si>
  <si>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</si>
  <si>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</si>
  <si>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</si>
  <si>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</si>
  <si>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</si>
  <si>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</si>
  <si>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</si>
  <si>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</si>
  <si>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</si>
  <si>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</si>
  <si>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</si>
  <si>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</si>
  <si>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</si>
  <si>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</si>
  <si>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</si>
  <si>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</si>
  <si>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</si>
  <si>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</si>
  <si>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</si>
  <si>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</si>
  <si>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</si>
  <si>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</si>
  <si>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</si>
  <si>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</si>
  <si>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</si>
  <si>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</si>
  <si>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</si>
  <si>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</si>
  <si>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</si>
  <si>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</si>
  <si>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</si>
  <si>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</si>
  <si>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</si>
  <si>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</si>
  <si>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</si>
  <si>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</si>
  <si>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</si>
  <si>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</si>
  <si>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</si>
  <si>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</si>
  <si>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</si>
  <si>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</si>
  <si>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</si>
  <si>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</si>
  <si>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</si>
  <si>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</si>
  <si>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</si>
  <si>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</si>
  <si>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</si>
  <si>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</si>
  <si>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</si>
  <si>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</si>
  <si>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</si>
  <si>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</si>
  <si>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</si>
  <si>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</si>
  <si>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</si>
  <si>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</si>
  <si>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</si>
  <si>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</si>
  <si>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</si>
  <si>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</si>
  <si>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</si>
  <si>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</si>
  <si>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</si>
  <si>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</si>
  <si>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</si>
  <si>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</si>
  <si>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</si>
  <si>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</si>
  <si>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</si>
  <si>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</si>
  <si>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</si>
  <si>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</si>
  <si>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</si>
  <si>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</si>
  <si>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</si>
  <si>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</si>
  <si>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</si>
  <si>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</si>
  <si>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</si>
  <si>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</si>
  <si>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</si>
  <si>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</si>
  <si>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</si>
  <si>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</si>
  <si>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</si>
  <si>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</si>
  <si>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(5)技術資料提出書の記入にあたっては、横浜市財政局公共施設・事業調整課のホームページより「横浜市総
     合評価落札方式　技術資料作成の留意点」をご参照下さい。</t>
  </si>
  <si>
    <t>※５　技術資料における技術評価点とは異なる評価点となる技術者及び現場代理人を配置した場合は「12　技術提案等が達成されなか
　　ったときの取扱」の対象となります。</t>
  </si>
  <si>
    <t>※６　配置予定技術者については、調達公告の入札参加資格「技術者」及び「その他」を、配置予定現場代理人については、調達公告
　　の入札参加資格「その他」を参照して下さい。</t>
  </si>
  <si>
    <r>
      <t>西暦で記入して下さい。(例　2012/4/25</t>
    </r>
    <r>
      <rPr>
        <sz val="11"/>
        <rFont val="ＭＳ Ｐゴシック"/>
        <family val="3"/>
      </rPr>
      <t>)</t>
    </r>
  </si>
  <si>
    <t>別表</t>
  </si>
  <si>
    <t>不適用</t>
  </si>
  <si>
    <t>戸塚区下倉田町地内舗装補修工事</t>
  </si>
  <si>
    <t>戸塚区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</si>
</sst>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0000"/>
    <numFmt numFmtId="178" formatCode="[$-411]ggge&quot;年&quot;m&quot;月&quot;d&quot;日&quot;\(aaaa\)"/>
    <numFmt numFmtId="179" formatCode="[$-411]ggge&quot;年&quot;m&quot;月&quot;d&quot;日から&quot;"/>
    <numFmt numFmtId="180" formatCode="[$-411]ggge&quot;年&quot;m&quot;月&quot;d&quot;日まで&quot;"/>
    <numFmt numFmtId="181" formatCode="[$-411]ggge&quot;年&quot;m&quot;月&quot;d&quot;日頃&quot;;@"/>
  </numFmts>
  <fonts count="52">
    <font>
      <sz val="11"/>
      <name val="ＭＳ Ｐゴシック"/>
      <family val="3"/>
    </font>
    <font>
      <sz val="11"/>
      <color indexed="8"/>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border>
    <border>
      <left/>
      <right style="thin"/>
      <top style="thin"/>
      <bottom style="thin"/>
    </border>
    <border>
      <left style="thin"/>
      <right/>
      <top style="thin"/>
      <bottom/>
    </border>
    <border>
      <left style="thin"/>
      <right/>
      <top style="thin"/>
      <bottom style="thin"/>
    </border>
    <border>
      <left style="thin"/>
      <right/>
      <top/>
      <bottom/>
    </border>
    <border>
      <left style="thin"/>
      <right/>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right/>
      <top style="thin"/>
      <bottom style="thin"/>
    </border>
    <border>
      <left/>
      <right/>
      <top/>
      <bottom style="thin"/>
    </border>
    <border>
      <left style="thin"/>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right/>
      <top style="thin"/>
      <bottom/>
    </border>
    <border>
      <left/>
      <right style="thick">
        <color indexed="10"/>
      </right>
      <top style="thin"/>
      <bottom style="thin"/>
    </border>
    <border>
      <left style="thick">
        <color indexed="10"/>
      </left>
      <right style="thick">
        <color indexed="10"/>
      </right>
      <top style="thin">
        <color indexed="8"/>
      </top>
      <bottom style="thick">
        <color indexed="10"/>
      </bottom>
    </border>
    <border>
      <left/>
      <right style="thin"/>
      <top style="thin"/>
      <bottom/>
    </border>
    <border>
      <left/>
      <right style="thin"/>
      <top/>
      <bottom/>
    </border>
    <border>
      <left style="thin"/>
      <right style="thin"/>
      <top/>
      <bottom/>
    </border>
    <border>
      <left style="thin"/>
      <right style="thin"/>
      <top/>
      <bottom style="thin"/>
    </border>
    <border>
      <left style="thick">
        <color indexed="10"/>
      </left>
      <right style="thin"/>
      <top style="thin"/>
      <bottom/>
    </border>
    <border>
      <left style="thick">
        <color indexed="10"/>
      </left>
      <right style="thin"/>
      <top/>
      <bottom/>
    </border>
    <border>
      <left style="thick">
        <color indexed="10"/>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87">
    <xf numFmtId="0" fontId="0" fillId="0" borderId="0" xfId="0" applyAlignment="1">
      <alignment vertical="center"/>
    </xf>
    <xf numFmtId="0" fontId="0" fillId="0" borderId="0" xfId="0" applyFont="1" applyFill="1" applyAlignment="1">
      <alignment vertical="center"/>
    </xf>
    <xf numFmtId="0" fontId="10" fillId="0" borderId="10" xfId="0"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10"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justify" vertical="top"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5" fillId="0" borderId="10" xfId="0" applyFont="1" applyBorder="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0" fontId="5" fillId="0" borderId="0" xfId="0" applyFont="1" applyAlignment="1" applyProtection="1">
      <alignment vertical="top" wrapText="1"/>
      <protection/>
    </xf>
    <xf numFmtId="0" fontId="5" fillId="0" borderId="0" xfId="0" applyFont="1" applyFill="1" applyBorder="1" applyAlignment="1" applyProtection="1">
      <alignment horizontal="center" vertical="center"/>
      <protection/>
    </xf>
    <xf numFmtId="58" fontId="5" fillId="0" borderId="10" xfId="0" applyNumberFormat="1" applyFont="1" applyFill="1" applyBorder="1" applyAlignment="1" applyProtection="1">
      <alignment horizontal="left" vertical="center"/>
      <protection/>
    </xf>
    <xf numFmtId="58" fontId="5" fillId="0" borderId="0" xfId="0" applyNumberFormat="1" applyFont="1" applyFill="1" applyBorder="1" applyAlignment="1" applyProtection="1">
      <alignment horizontal="left" vertical="center"/>
      <protection/>
    </xf>
    <xf numFmtId="179" fontId="5" fillId="0" borderId="10" xfId="0" applyNumberFormat="1" applyFont="1" applyFill="1" applyBorder="1" applyAlignment="1" applyProtection="1">
      <alignment horizontal="left" vertical="center"/>
      <protection/>
    </xf>
    <xf numFmtId="179" fontId="5" fillId="0" borderId="0" xfId="0" applyNumberFormat="1" applyFont="1" applyFill="1" applyBorder="1" applyAlignment="1" applyProtection="1">
      <alignment horizontal="left" vertical="center"/>
      <protection/>
    </xf>
    <xf numFmtId="180" fontId="5" fillId="0" borderId="10" xfId="0" applyNumberFormat="1" applyFont="1" applyFill="1" applyBorder="1" applyAlignment="1" applyProtection="1">
      <alignment horizontal="left" vertical="center"/>
      <protection/>
    </xf>
    <xf numFmtId="180" fontId="5" fillId="0" borderId="0" xfId="0" applyNumberFormat="1" applyFont="1" applyFill="1" applyBorder="1" applyAlignment="1" applyProtection="1">
      <alignment horizontal="left" vertical="center"/>
      <protection/>
    </xf>
    <xf numFmtId="181" fontId="5" fillId="0" borderId="10" xfId="0" applyNumberFormat="1" applyFont="1" applyFill="1" applyBorder="1" applyAlignment="1" applyProtection="1">
      <alignment horizontal="left" vertical="center"/>
      <protection/>
    </xf>
    <xf numFmtId="176" fontId="5" fillId="0" borderId="0" xfId="0" applyNumberFormat="1" applyFont="1" applyFill="1" applyBorder="1" applyAlignment="1" applyProtection="1">
      <alignment horizontal="left" vertical="center"/>
      <protection/>
    </xf>
    <xf numFmtId="0" fontId="5" fillId="0" borderId="0" xfId="0" applyFont="1" applyFill="1" applyAlignment="1" applyProtection="1">
      <alignment vertical="center" wrapText="1"/>
      <protection/>
    </xf>
    <xf numFmtId="0" fontId="5" fillId="0" borderId="0" xfId="0" applyFont="1" applyFill="1" applyAlignment="1" applyProtection="1">
      <alignment vertical="center"/>
      <protection/>
    </xf>
    <xf numFmtId="0" fontId="5" fillId="0" borderId="0" xfId="0" applyFont="1" applyAlignment="1" applyProtection="1">
      <alignment/>
      <protection/>
    </xf>
    <xf numFmtId="0" fontId="5" fillId="0" borderId="0" xfId="0" applyFont="1" applyAlignment="1" applyProtection="1">
      <alignment wrapText="1"/>
      <protection/>
    </xf>
    <xf numFmtId="0" fontId="5" fillId="0" borderId="0" xfId="0" applyFont="1" applyAlignment="1" applyProtection="1">
      <alignment vertical="center"/>
      <protection/>
    </xf>
    <xf numFmtId="0" fontId="0" fillId="0" borderId="0" xfId="0" applyAlignment="1" applyProtection="1">
      <alignment vertical="center"/>
      <protection/>
    </xf>
    <xf numFmtId="0" fontId="4" fillId="0" borderId="0" xfId="0" applyFont="1" applyAlignment="1" applyProtection="1">
      <alignment vertical="center"/>
      <protection/>
    </xf>
    <xf numFmtId="0" fontId="8"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3"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3"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3"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3"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3"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77"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3" fillId="34" borderId="20" xfId="0" applyFont="1" applyFill="1" applyBorder="1" applyAlignment="1" applyProtection="1">
      <alignment vertical="center" wrapText="1"/>
      <protection/>
    </xf>
    <xf numFmtId="0" fontId="13"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vertical="center" wrapText="1"/>
    </xf>
    <xf numFmtId="0" fontId="7" fillId="0" borderId="10" xfId="0" applyFont="1" applyBorder="1" applyAlignment="1" applyProtection="1">
      <alignment vertical="center" wrapText="1"/>
      <protection/>
    </xf>
    <xf numFmtId="0" fontId="7" fillId="0" borderId="10" xfId="0" applyFont="1" applyBorder="1" applyAlignment="1" applyProtection="1">
      <alignment vertical="center"/>
      <protection/>
    </xf>
    <xf numFmtId="0" fontId="7" fillId="0" borderId="10" xfId="0" applyFont="1" applyFill="1" applyBorder="1" applyAlignment="1" applyProtection="1">
      <alignment vertical="center"/>
      <protection/>
    </xf>
    <xf numFmtId="38" fontId="7" fillId="0" borderId="10" xfId="48" applyFont="1" applyBorder="1" applyAlignment="1" applyProtection="1">
      <alignment vertical="center" wrapText="1"/>
      <protection/>
    </xf>
    <xf numFmtId="0" fontId="7" fillId="0" borderId="0" xfId="0" applyFont="1" applyAlignment="1" applyProtection="1">
      <alignment vertical="center"/>
      <protection locked="0"/>
    </xf>
    <xf numFmtId="0" fontId="7" fillId="0" borderId="0" xfId="0" applyFont="1" applyAlignment="1" applyProtection="1">
      <alignment horizontal="right" vertical="center"/>
      <protection locked="0"/>
    </xf>
    <xf numFmtId="176" fontId="7" fillId="0" borderId="0" xfId="0" applyNumberFormat="1" applyFont="1" applyFill="1" applyAlignment="1" applyProtection="1">
      <alignment horizontal="right" vertical="center" shrinkToFit="1"/>
      <protection locked="0"/>
    </xf>
    <xf numFmtId="0" fontId="7" fillId="0" borderId="0" xfId="0" applyFont="1" applyAlignment="1" applyProtection="1">
      <alignment vertical="center"/>
      <protection locked="0"/>
    </xf>
    <xf numFmtId="0" fontId="7" fillId="0" borderId="0" xfId="0" applyFont="1" applyAlignment="1" applyProtection="1">
      <alignment vertical="center" shrinkToFit="1"/>
      <protection locked="0"/>
    </xf>
    <xf numFmtId="177" fontId="7" fillId="0" borderId="0" xfId="0" applyNumberFormat="1" applyFont="1" applyAlignment="1" applyProtection="1">
      <alignment horizontal="left" vertical="center"/>
      <protection locked="0"/>
    </xf>
    <xf numFmtId="0" fontId="7" fillId="0" borderId="0" xfId="0" applyFont="1" applyAlignment="1" applyProtection="1">
      <alignment vertical="center" wrapText="1"/>
      <protection locked="0"/>
    </xf>
    <xf numFmtId="0" fontId="7" fillId="0" borderId="21" xfId="0" applyFont="1" applyBorder="1" applyAlignment="1" applyProtection="1">
      <alignment horizontal="center" vertical="center"/>
      <protection/>
    </xf>
    <xf numFmtId="0" fontId="7" fillId="0" borderId="21" xfId="0" applyFont="1" applyBorder="1" applyAlignment="1" applyProtection="1">
      <alignment horizontal="left" vertical="center"/>
      <protection/>
    </xf>
    <xf numFmtId="0" fontId="7" fillId="0" borderId="21" xfId="0" applyFont="1" applyBorder="1" applyAlignment="1" applyProtection="1">
      <alignmen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left" vertical="center"/>
      <protection/>
    </xf>
    <xf numFmtId="0" fontId="7" fillId="0" borderId="0" xfId="0" applyFont="1" applyAlignment="1" applyProtection="1">
      <alignment vertical="center"/>
      <protection/>
    </xf>
    <xf numFmtId="0" fontId="7" fillId="0" borderId="0" xfId="0" applyFont="1" applyAlignment="1" applyProtection="1">
      <alignment horizontal="right"/>
      <protection/>
    </xf>
    <xf numFmtId="0" fontId="7" fillId="0" borderId="21" xfId="0" applyFont="1" applyBorder="1" applyAlignment="1" applyProtection="1">
      <alignment shrinkToFit="1"/>
      <protection/>
    </xf>
    <xf numFmtId="0" fontId="7" fillId="0" borderId="20" xfId="0" applyFont="1" applyBorder="1" applyAlignment="1" applyProtection="1">
      <alignment shrinkToFit="1"/>
      <protection/>
    </xf>
    <xf numFmtId="0" fontId="7" fillId="0" borderId="0" xfId="0" applyFont="1" applyBorder="1" applyAlignment="1" applyProtection="1">
      <alignment/>
      <protection locked="0"/>
    </xf>
    <xf numFmtId="0" fontId="7" fillId="0" borderId="0" xfId="0" applyFont="1" applyBorder="1" applyAlignment="1" applyProtection="1">
      <alignment vertical="center"/>
      <protection locked="0"/>
    </xf>
    <xf numFmtId="14" fontId="16" fillId="0" borderId="0" xfId="0" applyNumberFormat="1" applyFont="1" applyFill="1" applyBorder="1" applyAlignment="1" applyProtection="1">
      <alignment vertical="center" wrapText="1"/>
      <protection/>
    </xf>
    <xf numFmtId="178" fontId="0" fillId="0" borderId="23" xfId="0" applyNumberFormat="1" applyFont="1" applyBorder="1" applyAlignment="1" applyProtection="1">
      <alignment horizontal="left" vertical="center" wrapText="1"/>
      <protection/>
    </xf>
    <xf numFmtId="178" fontId="0" fillId="0" borderId="31" xfId="0" applyNumberFormat="1" applyFont="1" applyBorder="1" applyAlignment="1" applyProtection="1">
      <alignment horizontal="left" vertical="center" wrapText="1"/>
      <protection/>
    </xf>
    <xf numFmtId="0" fontId="5" fillId="0" borderId="0" xfId="0" applyFont="1" applyAlignment="1" applyProtection="1">
      <alignment vertical="center"/>
      <protection locked="0"/>
    </xf>
    <xf numFmtId="178" fontId="0" fillId="0" borderId="19" xfId="0" applyNumberFormat="1" applyBorder="1" applyAlignment="1" applyProtection="1">
      <alignmen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3"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3" fillId="0" borderId="36" xfId="0" applyFont="1" applyBorder="1" applyAlignment="1" applyProtection="1">
      <alignment horizontal="left" vertical="center" wrapText="1"/>
      <protection/>
    </xf>
    <xf numFmtId="0" fontId="3" fillId="0" borderId="37" xfId="0" applyFont="1" applyBorder="1" applyAlignment="1" applyProtection="1">
      <alignment horizontal="left" vertical="center"/>
      <protection/>
    </xf>
    <xf numFmtId="0" fontId="3" fillId="0" borderId="38" xfId="0" applyFont="1" applyBorder="1" applyAlignment="1" applyProtection="1">
      <alignment horizontal="left" vertical="center"/>
      <protection/>
    </xf>
    <xf numFmtId="0" fontId="17" fillId="0" borderId="0" xfId="0" applyFont="1" applyAlignment="1">
      <alignment horizontal="center" vertical="center"/>
    </xf>
    <xf numFmtId="0" fontId="15" fillId="0" borderId="10" xfId="0" applyFont="1" applyBorder="1" applyAlignment="1" applyProtection="1">
      <alignment vertical="center" wrapText="1"/>
      <protection/>
    </xf>
    <xf numFmtId="0" fontId="15" fillId="0" borderId="10" xfId="0" applyFont="1" applyFill="1" applyBorder="1" applyAlignment="1" applyProtection="1">
      <alignment vertical="center" wrapText="1"/>
      <protection/>
    </xf>
    <xf numFmtId="0" fontId="5" fillId="0" borderId="0" xfId="0" applyFont="1" applyAlignment="1" applyProtection="1">
      <alignment vertical="center" wrapText="1"/>
      <protection/>
    </xf>
    <xf numFmtId="0" fontId="15" fillId="0" borderId="10" xfId="0" applyFont="1" applyBorder="1" applyAlignment="1" applyProtection="1">
      <alignment horizontal="center" vertical="center" wrapText="1"/>
      <protection/>
    </xf>
    <xf numFmtId="0" fontId="5" fillId="0" borderId="10" xfId="0" applyFont="1" applyBorder="1" applyAlignment="1" applyProtection="1">
      <alignment vertical="center"/>
      <protection/>
    </xf>
    <xf numFmtId="0" fontId="5" fillId="0" borderId="10" xfId="0" applyFont="1" applyBorder="1" applyAlignment="1" applyProtection="1">
      <alignment horizontal="center" vertical="center"/>
      <protection/>
    </xf>
    <xf numFmtId="0" fontId="5" fillId="0" borderId="0" xfId="0" applyFont="1" applyAlignment="1" applyProtection="1">
      <alignment vertical="top" wrapText="1"/>
      <protection/>
    </xf>
    <xf numFmtId="0" fontId="5" fillId="0" borderId="0" xfId="0" applyFont="1" applyFill="1" applyBorder="1" applyAlignment="1" applyProtection="1">
      <alignment vertical="center"/>
      <protection/>
    </xf>
    <xf numFmtId="0" fontId="5" fillId="0" borderId="0" xfId="0" applyFont="1" applyAlignment="1">
      <alignment vertical="top" wrapText="1"/>
    </xf>
    <xf numFmtId="0" fontId="5" fillId="0" borderId="0" xfId="0" applyFont="1" applyBorder="1" applyAlignment="1" applyProtection="1">
      <alignment vertical="top" wrapText="1"/>
      <protection/>
    </xf>
    <xf numFmtId="0" fontId="15" fillId="0" borderId="0" xfId="0" applyFont="1" applyFill="1" applyAlignment="1" applyProtection="1">
      <alignment vertical="top" wrapText="1"/>
      <protection/>
    </xf>
    <xf numFmtId="0" fontId="15" fillId="0" borderId="0" xfId="0" applyFont="1" applyBorder="1" applyAlignment="1" applyProtection="1">
      <alignment vertical="center" wrapText="1"/>
      <protection/>
    </xf>
    <xf numFmtId="0" fontId="11" fillId="0" borderId="12" xfId="0" applyFont="1" applyFill="1" applyBorder="1" applyAlignment="1">
      <alignment vertical="top" wrapText="1"/>
    </xf>
    <xf numFmtId="0" fontId="11" fillId="0" borderId="34" xfId="0" applyFont="1" applyFill="1" applyBorder="1" applyAlignment="1">
      <alignment vertical="top" wrapText="1"/>
    </xf>
    <xf numFmtId="0" fontId="11" fillId="0" borderId="35"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0" xfId="0" applyFont="1" applyFill="1" applyAlignment="1">
      <alignment vertical="top" wrapText="1"/>
    </xf>
    <xf numFmtId="0" fontId="11" fillId="0" borderId="10" xfId="0" applyFont="1" applyFill="1" applyBorder="1" applyAlignment="1">
      <alignment horizontal="left" vertical="center" wrapText="1"/>
    </xf>
    <xf numFmtId="0" fontId="10" fillId="0" borderId="0" xfId="0" applyFont="1" applyFill="1" applyAlignment="1">
      <alignment horizontal="right" vertical="top" wrapText="1"/>
    </xf>
    <xf numFmtId="0" fontId="10" fillId="0" borderId="0" xfId="0" applyFont="1" applyFill="1" applyBorder="1" applyAlignment="1">
      <alignment horizontal="justify" vertical="top" wrapText="1"/>
    </xf>
    <xf numFmtId="0" fontId="11" fillId="0" borderId="10" xfId="0" applyFont="1" applyFill="1" applyBorder="1" applyAlignment="1">
      <alignment horizontal="justify" vertical="center" wrapText="1"/>
    </xf>
    <xf numFmtId="0" fontId="11" fillId="0" borderId="10" xfId="0" applyFont="1" applyFill="1" applyBorder="1" applyAlignment="1">
      <alignment horizontal="left" vertical="top" wrapText="1"/>
    </xf>
    <xf numFmtId="0" fontId="11" fillId="0" borderId="0" xfId="0" applyFont="1" applyFill="1" applyAlignment="1">
      <alignment vertical="top" wrapText="1" shrinkToFit="1"/>
    </xf>
    <xf numFmtId="0" fontId="11" fillId="0" borderId="0" xfId="0" applyFont="1" applyAlignment="1">
      <alignment vertical="top" wrapText="1" shrinkToFit="1"/>
    </xf>
    <xf numFmtId="0" fontId="12"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1" fillId="0" borderId="12" xfId="0" applyFont="1" applyFill="1" applyBorder="1" applyAlignment="1">
      <alignment horizontal="justify" vertical="top" wrapText="1"/>
    </xf>
    <xf numFmtId="0" fontId="12" fillId="0" borderId="10" xfId="0" applyFont="1" applyFill="1" applyBorder="1" applyAlignment="1">
      <alignment horizontal="center" vertical="center" wrapText="1"/>
    </xf>
    <xf numFmtId="0" fontId="14" fillId="0" borderId="0" xfId="0" applyFont="1" applyAlignment="1" applyProtection="1">
      <alignment horizontal="right" vertical="center" shrinkToFit="1"/>
      <protection locked="0"/>
    </xf>
    <xf numFmtId="0" fontId="7" fillId="35" borderId="10" xfId="0" applyFont="1" applyFill="1" applyBorder="1" applyAlignment="1" applyProtection="1">
      <alignment vertical="center"/>
      <protection locked="0"/>
    </xf>
    <xf numFmtId="0" fontId="7" fillId="35" borderId="10" xfId="0" applyFont="1" applyFill="1" applyBorder="1" applyAlignment="1" applyProtection="1">
      <alignment vertical="center" wrapText="1"/>
      <protection locked="0"/>
    </xf>
    <xf numFmtId="0" fontId="7" fillId="35" borderId="15" xfId="0" applyFont="1" applyFill="1" applyBorder="1" applyAlignment="1" applyProtection="1">
      <alignment vertical="center"/>
      <protection locked="0"/>
    </xf>
    <xf numFmtId="0" fontId="7" fillId="35" borderId="13" xfId="0" applyFont="1" applyFill="1" applyBorder="1" applyAlignment="1" applyProtection="1">
      <alignment vertical="center"/>
      <protection locked="0"/>
    </xf>
    <xf numFmtId="0" fontId="7" fillId="0" borderId="15"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0" xfId="0" applyFont="1" applyBorder="1" applyAlignment="1" applyProtection="1">
      <alignment vertical="center" wrapText="1"/>
      <protection/>
    </xf>
    <xf numFmtId="0" fontId="7" fillId="0" borderId="10" xfId="0" applyFont="1" applyBorder="1" applyAlignment="1" applyProtection="1">
      <alignment vertical="center"/>
      <protection/>
    </xf>
    <xf numFmtId="0" fontId="7" fillId="35" borderId="15" xfId="0" applyFont="1" applyFill="1" applyBorder="1" applyAlignment="1" applyProtection="1">
      <alignment vertical="center" wrapText="1"/>
      <protection locked="0"/>
    </xf>
    <xf numFmtId="0" fontId="7" fillId="35" borderId="13" xfId="0" applyFont="1" applyFill="1" applyBorder="1" applyAlignment="1" applyProtection="1">
      <alignment vertical="center" wrapText="1"/>
      <protection locked="0"/>
    </xf>
    <xf numFmtId="0" fontId="14" fillId="0" borderId="10" xfId="0" applyFont="1" applyBorder="1" applyAlignment="1" applyProtection="1">
      <alignment vertical="center" wrapText="1"/>
      <protection/>
    </xf>
    <xf numFmtId="0" fontId="7" fillId="0" borderId="15" xfId="0" applyFont="1" applyBorder="1" applyAlignment="1" applyProtection="1">
      <alignment vertical="center" wrapText="1" shrinkToFit="1"/>
      <protection/>
    </xf>
    <xf numFmtId="0" fontId="7" fillId="0" borderId="20" xfId="0" applyFont="1" applyBorder="1" applyAlignment="1" applyProtection="1">
      <alignment vertical="center" wrapText="1" shrinkToFit="1"/>
      <protection/>
    </xf>
    <xf numFmtId="0" fontId="7" fillId="0" borderId="13" xfId="0" applyFont="1" applyBorder="1" applyAlignment="1" applyProtection="1">
      <alignment vertical="center" wrapText="1" shrinkToFit="1"/>
      <protection/>
    </xf>
    <xf numFmtId="0" fontId="7" fillId="35" borderId="12" xfId="0" applyFont="1" applyFill="1" applyBorder="1" applyAlignment="1" applyProtection="1">
      <alignment horizontal="center" vertical="center" wrapText="1"/>
      <protection locked="0"/>
    </xf>
    <xf numFmtId="0" fontId="7" fillId="35" borderId="10" xfId="0" applyFont="1" applyFill="1" applyBorder="1" applyAlignment="1" applyProtection="1">
      <alignment horizontal="center" vertical="center"/>
      <protection locked="0"/>
    </xf>
    <xf numFmtId="0" fontId="7" fillId="0" borderId="12" xfId="0" applyFont="1" applyBorder="1" applyAlignment="1" applyProtection="1">
      <alignment vertical="center" wrapText="1"/>
      <protection/>
    </xf>
    <xf numFmtId="0" fontId="7" fillId="0" borderId="35" xfId="0" applyFont="1" applyBorder="1" applyAlignment="1" applyProtection="1">
      <alignment vertical="center" wrapText="1"/>
      <protection/>
    </xf>
    <xf numFmtId="0" fontId="7" fillId="0" borderId="35" xfId="0" applyFont="1" applyBorder="1" applyAlignment="1" applyProtection="1">
      <alignment horizontal="center" vertical="center" wrapText="1"/>
      <protection/>
    </xf>
    <xf numFmtId="0" fontId="7" fillId="0" borderId="15" xfId="0" applyFont="1" applyBorder="1" applyAlignment="1" applyProtection="1">
      <alignment vertical="center" wrapText="1"/>
      <protection/>
    </xf>
    <xf numFmtId="0" fontId="7" fillId="0" borderId="20" xfId="0" applyFont="1" applyBorder="1" applyAlignment="1" applyProtection="1">
      <alignment vertical="center" wrapText="1"/>
      <protection/>
    </xf>
    <xf numFmtId="0" fontId="7" fillId="0" borderId="13" xfId="0" applyFont="1" applyBorder="1" applyAlignment="1" applyProtection="1">
      <alignment vertical="center" wrapText="1"/>
      <protection/>
    </xf>
    <xf numFmtId="0" fontId="7" fillId="35" borderId="20" xfId="0" applyFont="1" applyFill="1" applyBorder="1" applyAlignment="1" applyProtection="1">
      <alignment vertical="center"/>
      <protection locked="0"/>
    </xf>
    <xf numFmtId="0" fontId="14" fillId="0" borderId="12" xfId="0" applyFont="1" applyBorder="1" applyAlignment="1" applyProtection="1">
      <alignment vertical="center" wrapText="1"/>
      <protection/>
    </xf>
    <xf numFmtId="0" fontId="14" fillId="0" borderId="35" xfId="0" applyFont="1" applyBorder="1" applyAlignment="1" applyProtection="1">
      <alignment vertical="center" wrapText="1"/>
      <protection/>
    </xf>
    <xf numFmtId="0" fontId="7" fillId="0" borderId="21" xfId="0" applyFont="1" applyFill="1" applyBorder="1" applyAlignment="1" applyProtection="1">
      <alignment shrinkToFit="1"/>
      <protection locked="0"/>
    </xf>
    <xf numFmtId="0" fontId="7" fillId="0" borderId="20" xfId="0" applyFont="1" applyFill="1" applyBorder="1" applyAlignment="1" applyProtection="1">
      <alignment shrinkToFit="1"/>
      <protection locked="0"/>
    </xf>
    <xf numFmtId="0" fontId="7" fillId="0" borderId="0" xfId="0" applyFont="1" applyAlignment="1" applyProtection="1">
      <alignment horizontal="right" vertical="center" shrinkToFit="1"/>
      <protection locked="0"/>
    </xf>
    <xf numFmtId="0" fontId="7" fillId="0" borderId="0" xfId="0" applyFont="1" applyAlignment="1" applyProtection="1">
      <alignment horizontal="center" vertical="center" wrapText="1"/>
      <protection locked="0"/>
    </xf>
    <xf numFmtId="0" fontId="7" fillId="0" borderId="10" xfId="0" applyFont="1" applyBorder="1" applyAlignment="1" applyProtection="1">
      <alignment horizontal="center" vertical="center"/>
      <protection/>
    </xf>
    <xf numFmtId="0" fontId="6" fillId="0" borderId="0" xfId="0" applyFont="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80" zoomScaleNormal="80"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17" t="s">
        <v>17</v>
      </c>
      <c r="C6" s="34"/>
      <c r="D6" s="35" t="s">
        <v>22</v>
      </c>
      <c r="E6" s="66" t="s">
        <v>36</v>
      </c>
      <c r="F6" s="36" t="s">
        <v>25</v>
      </c>
    </row>
    <row r="7" spans="2:7" ht="37.5" customHeight="1">
      <c r="B7" s="118"/>
      <c r="C7" s="37"/>
      <c r="D7" s="38" t="s">
        <v>15</v>
      </c>
      <c r="E7" s="67" t="s">
        <v>38</v>
      </c>
      <c r="F7" s="36" t="s">
        <v>29</v>
      </c>
      <c r="G7" s="116" t="s">
        <v>30</v>
      </c>
    </row>
    <row r="8" spans="2:7" ht="37.5" customHeight="1">
      <c r="B8" s="119"/>
      <c r="C8" s="39"/>
      <c r="D8" s="38" t="s">
        <v>16</v>
      </c>
      <c r="E8" s="68">
        <v>12345</v>
      </c>
      <c r="F8" s="36" t="s">
        <v>43</v>
      </c>
      <c r="G8" s="116"/>
    </row>
    <row r="9" spans="2:7" ht="37.5" customHeight="1">
      <c r="B9" s="117" t="s">
        <v>13</v>
      </c>
      <c r="C9" s="34"/>
      <c r="D9" s="38" t="s">
        <v>11</v>
      </c>
      <c r="E9" s="67" t="s">
        <v>37</v>
      </c>
      <c r="F9" s="40" t="s">
        <v>26</v>
      </c>
      <c r="G9" s="116"/>
    </row>
    <row r="10" spans="2:7" ht="37.5" customHeight="1">
      <c r="B10" s="118"/>
      <c r="C10" s="37"/>
      <c r="D10" s="38" t="s">
        <v>9</v>
      </c>
      <c r="E10" s="67" t="s">
        <v>32</v>
      </c>
      <c r="F10" s="36" t="s">
        <v>27</v>
      </c>
      <c r="G10" s="116"/>
    </row>
    <row r="11" spans="2:6" ht="37.5" customHeight="1">
      <c r="B11" s="118"/>
      <c r="C11" s="37"/>
      <c r="D11" s="38" t="s">
        <v>23</v>
      </c>
      <c r="E11" s="67" t="s">
        <v>139</v>
      </c>
      <c r="F11" s="36" t="s">
        <v>31</v>
      </c>
    </row>
    <row r="12" spans="2:6" ht="37.5" customHeight="1">
      <c r="B12" s="118"/>
      <c r="C12" s="37"/>
      <c r="D12" s="38" t="s">
        <v>157</v>
      </c>
      <c r="E12" s="68">
        <v>56789</v>
      </c>
      <c r="F12" s="36" t="s">
        <v>31</v>
      </c>
    </row>
    <row r="13" spans="2:6" ht="37.5" customHeight="1">
      <c r="B13" s="118"/>
      <c r="C13" s="37"/>
      <c r="D13" s="38" t="s">
        <v>21</v>
      </c>
      <c r="E13" s="67" t="s">
        <v>33</v>
      </c>
      <c r="F13" s="120" t="s">
        <v>28</v>
      </c>
    </row>
    <row r="14" spans="2:6" ht="37.5" customHeight="1">
      <c r="B14" s="118"/>
      <c r="C14" s="37"/>
      <c r="D14" s="38" t="s">
        <v>7</v>
      </c>
      <c r="E14" s="67" t="s">
        <v>34</v>
      </c>
      <c r="F14" s="121"/>
    </row>
    <row r="15" spans="2:6" ht="37.5" customHeight="1" thickBot="1">
      <c r="B15" s="119"/>
      <c r="C15" s="39"/>
      <c r="D15" s="38" t="s">
        <v>8</v>
      </c>
      <c r="E15" s="69" t="s">
        <v>35</v>
      </c>
      <c r="F15" s="122"/>
    </row>
    <row r="16" ht="37.5" customHeight="1" thickTop="1"/>
    <row r="17" spans="2:3" ht="17.25">
      <c r="B17" s="29" t="s">
        <v>45</v>
      </c>
      <c r="C17" s="29"/>
    </row>
    <row r="18" spans="2:6" ht="18" customHeight="1" thickBot="1">
      <c r="B18" s="111" t="s">
        <v>18</v>
      </c>
      <c r="C18" s="111"/>
      <c r="D18" s="111"/>
      <c r="E18" s="41" t="s">
        <v>41</v>
      </c>
      <c r="F18" s="42" t="s">
        <v>24</v>
      </c>
    </row>
    <row r="19" spans="2:6" ht="37.5" customHeight="1" thickTop="1">
      <c r="B19" s="112" t="s">
        <v>17</v>
      </c>
      <c r="C19" s="113"/>
      <c r="D19" s="44" t="s">
        <v>2</v>
      </c>
      <c r="E19" s="45" t="s">
        <v>166</v>
      </c>
      <c r="F19" s="46"/>
    </row>
    <row r="20" spans="2:6" ht="37.5" customHeight="1">
      <c r="B20" s="114"/>
      <c r="C20" s="115"/>
      <c r="D20" s="47" t="s">
        <v>67</v>
      </c>
      <c r="E20" s="107">
        <v>41061</v>
      </c>
      <c r="F20" s="110" t="s">
        <v>163</v>
      </c>
    </row>
    <row r="21" spans="2:6" ht="37.5" customHeight="1">
      <c r="B21" s="114"/>
      <c r="C21" s="115"/>
      <c r="D21" s="48" t="s">
        <v>68</v>
      </c>
      <c r="E21" s="107">
        <v>41066</v>
      </c>
      <c r="F21" s="110" t="s">
        <v>163</v>
      </c>
    </row>
    <row r="22" spans="2:6" ht="37.5" customHeight="1">
      <c r="B22" s="114"/>
      <c r="C22" s="115"/>
      <c r="D22" s="48" t="s">
        <v>104</v>
      </c>
      <c r="E22" s="107">
        <v>41074</v>
      </c>
      <c r="F22" s="110" t="s">
        <v>163</v>
      </c>
    </row>
    <row r="23" spans="2:6" ht="37.5" customHeight="1">
      <c r="B23" s="114"/>
      <c r="C23" s="115"/>
      <c r="D23" s="48" t="s">
        <v>105</v>
      </c>
      <c r="E23" s="107">
        <v>41078</v>
      </c>
      <c r="F23" s="110" t="s">
        <v>163</v>
      </c>
    </row>
    <row r="24" spans="2:6" ht="37.5" customHeight="1" thickBot="1">
      <c r="B24" s="114"/>
      <c r="C24" s="115"/>
      <c r="D24" s="48" t="s">
        <v>106</v>
      </c>
      <c r="E24" s="108">
        <v>41096</v>
      </c>
      <c r="F24" s="110" t="s">
        <v>163</v>
      </c>
    </row>
    <row r="25" spans="2:6" s="51" customFormat="1" ht="52.5" customHeight="1" thickTop="1">
      <c r="B25" s="49"/>
      <c r="C25" s="49"/>
      <c r="D25" s="49"/>
      <c r="E25" s="50"/>
      <c r="F25" s="106"/>
    </row>
    <row r="26" spans="2:6" ht="37.5" customHeight="1" thickBot="1">
      <c r="B26" s="52" t="s">
        <v>1</v>
      </c>
      <c r="C26" s="43" t="s">
        <v>83</v>
      </c>
      <c r="D26" s="53" t="s">
        <v>18</v>
      </c>
      <c r="E26" s="54" t="s">
        <v>41</v>
      </c>
      <c r="F26" s="52" t="s">
        <v>24</v>
      </c>
    </row>
    <row r="27" spans="2:6" ht="37.5" customHeight="1" thickTop="1">
      <c r="B27" s="48" t="s">
        <v>73</v>
      </c>
      <c r="C27" s="75" t="s">
        <v>165</v>
      </c>
      <c r="D27" s="70" t="s">
        <v>88</v>
      </c>
      <c r="E27" s="56" t="s">
        <v>137</v>
      </c>
      <c r="F27" s="55" t="s">
        <v>93</v>
      </c>
    </row>
    <row r="28" spans="2:7" ht="37.5" customHeight="1">
      <c r="B28" s="48" t="s">
        <v>74</v>
      </c>
      <c r="C28" s="76" t="s">
        <v>107</v>
      </c>
      <c r="D28" s="70" t="s">
        <v>89</v>
      </c>
      <c r="E28" s="56" t="s">
        <v>97</v>
      </c>
      <c r="F28" s="55" t="s">
        <v>90</v>
      </c>
      <c r="G28" s="57"/>
    </row>
    <row r="29" spans="2:7" ht="37.5" customHeight="1">
      <c r="B29" s="48" t="s">
        <v>75</v>
      </c>
      <c r="C29" s="76" t="s">
        <v>107</v>
      </c>
      <c r="D29" s="71" t="s">
        <v>4</v>
      </c>
      <c r="E29" s="58" t="s">
        <v>20</v>
      </c>
      <c r="F29" s="55" t="s">
        <v>91</v>
      </c>
      <c r="G29" s="57"/>
    </row>
    <row r="30" spans="2:7" ht="37.5" customHeight="1">
      <c r="B30" s="48" t="s">
        <v>76</v>
      </c>
      <c r="C30" s="76" t="s">
        <v>165</v>
      </c>
      <c r="D30" s="70" t="s">
        <v>92</v>
      </c>
      <c r="E30" s="56" t="s">
        <v>84</v>
      </c>
      <c r="F30" s="55" t="s">
        <v>93</v>
      </c>
      <c r="G30" s="57"/>
    </row>
    <row r="31" spans="2:7" ht="37.5" customHeight="1">
      <c r="B31" s="48" t="s">
        <v>77</v>
      </c>
      <c r="C31" s="76" t="s">
        <v>165</v>
      </c>
      <c r="D31" s="70" t="s">
        <v>69</v>
      </c>
      <c r="E31" s="59"/>
      <c r="F31" s="60"/>
      <c r="G31" s="57"/>
    </row>
    <row r="32" spans="2:7" ht="37.5" customHeight="1">
      <c r="B32" s="48" t="s">
        <v>78</v>
      </c>
      <c r="C32" s="76" t="s">
        <v>107</v>
      </c>
      <c r="D32" s="72" t="s">
        <v>96</v>
      </c>
      <c r="E32" s="58" t="s">
        <v>20</v>
      </c>
      <c r="F32" s="55" t="s">
        <v>91</v>
      </c>
      <c r="G32" s="57"/>
    </row>
    <row r="33" spans="2:7" ht="37.5" customHeight="1">
      <c r="B33" s="48" t="s">
        <v>79</v>
      </c>
      <c r="C33" s="76" t="s">
        <v>107</v>
      </c>
      <c r="D33" s="73" t="s">
        <v>71</v>
      </c>
      <c r="E33" s="59"/>
      <c r="F33" s="60"/>
      <c r="G33" s="61"/>
    </row>
    <row r="34" spans="2:6" ht="37.5" customHeight="1">
      <c r="B34" s="48" t="s">
        <v>80</v>
      </c>
      <c r="C34" s="76" t="s">
        <v>107</v>
      </c>
      <c r="D34" s="71" t="s">
        <v>66</v>
      </c>
      <c r="E34" s="62" t="s">
        <v>167</v>
      </c>
      <c r="F34" s="63" t="s">
        <v>94</v>
      </c>
    </row>
    <row r="35" spans="2:6" ht="36.75" customHeight="1">
      <c r="B35" s="48" t="s">
        <v>81</v>
      </c>
      <c r="C35" s="76" t="s">
        <v>107</v>
      </c>
      <c r="D35" s="73" t="s">
        <v>95</v>
      </c>
      <c r="E35" s="64"/>
      <c r="F35" s="63"/>
    </row>
    <row r="36" spans="2:6" ht="36.75" customHeight="1" thickBot="1">
      <c r="B36" s="48" t="s">
        <v>82</v>
      </c>
      <c r="C36" s="77" t="s">
        <v>165</v>
      </c>
      <c r="D36" s="74" t="s">
        <v>70</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1" dxfId="1"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128</v>
      </c>
      <c r="C2" s="123"/>
    </row>
    <row r="3" spans="2:3" ht="15.75" customHeight="1">
      <c r="B3" s="78"/>
      <c r="C3" s="78"/>
    </row>
    <row r="4" spans="2:3" ht="28.5">
      <c r="B4" s="123" t="s">
        <v>129</v>
      </c>
      <c r="C4" s="123"/>
    </row>
    <row r="5" spans="2:3" ht="58.5" customHeight="1">
      <c r="B5" s="79"/>
      <c r="C5" s="79"/>
    </row>
    <row r="6" spans="2:3" ht="73.5" customHeight="1">
      <c r="B6" s="80" t="s">
        <v>2</v>
      </c>
      <c r="C6" s="81" t="str">
        <f>'入力シート'!E19</f>
        <v>戸塚区下倉田町地内舗装補修工事</v>
      </c>
    </row>
    <row r="7" spans="2:3" ht="364.5" customHeight="1">
      <c r="B7" s="79"/>
      <c r="C7" s="79"/>
    </row>
    <row r="8" spans="2:3" ht="28.5">
      <c r="B8" s="123" t="s">
        <v>130</v>
      </c>
      <c r="C8" s="123"/>
    </row>
    <row r="9" spans="2:3" ht="28.5">
      <c r="B9" s="79"/>
      <c r="C9" s="79"/>
    </row>
    <row r="10" spans="2:3" ht="28.5">
      <c r="B10" s="79"/>
      <c r="C10" s="79"/>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127</v>
      </c>
    </row>
    <row r="2" ht="7.5" customHeight="1"/>
    <row r="3" spans="1:7" ht="13.5">
      <c r="A3" s="126" t="s">
        <v>142</v>
      </c>
      <c r="B3" s="126"/>
      <c r="C3" s="126"/>
      <c r="D3" s="126"/>
      <c r="E3" s="126"/>
      <c r="F3" s="126"/>
      <c r="G3" s="126"/>
    </row>
    <row r="4" spans="1:7" ht="13.5">
      <c r="A4" s="126" t="s">
        <v>143</v>
      </c>
      <c r="B4" s="126"/>
      <c r="C4" s="131" t="str">
        <f>'入力シート'!E19</f>
        <v>戸塚区下倉田町地内舗装補修工事</v>
      </c>
      <c r="D4" s="131"/>
      <c r="E4" s="131"/>
      <c r="F4" s="131"/>
      <c r="G4" s="131"/>
    </row>
    <row r="5" spans="1:7" ht="41.25" customHeight="1">
      <c r="A5" s="126" t="s">
        <v>124</v>
      </c>
      <c r="B5" s="126"/>
      <c r="C5" s="126"/>
      <c r="D5" s="126"/>
      <c r="E5" s="126"/>
      <c r="F5" s="126"/>
      <c r="G5" s="126"/>
    </row>
    <row r="6" spans="1:2" ht="7.5" customHeight="1">
      <c r="A6" s="12"/>
      <c r="B6" s="12"/>
    </row>
    <row r="7" spans="1:7" ht="42.75" customHeight="1">
      <c r="A7" s="132" t="s">
        <v>144</v>
      </c>
      <c r="B7" s="132"/>
      <c r="C7" s="132"/>
      <c r="D7" s="132"/>
      <c r="E7" s="132"/>
      <c r="F7" s="132"/>
      <c r="G7" s="132"/>
    </row>
    <row r="8" spans="1:7" ht="7.5" customHeight="1">
      <c r="A8" s="12"/>
      <c r="B8" s="12"/>
      <c r="C8" s="12"/>
      <c r="D8" s="12"/>
      <c r="E8" s="12"/>
      <c r="F8" s="12"/>
      <c r="G8" s="12"/>
    </row>
    <row r="9" spans="1:7" ht="32.25" customHeight="1">
      <c r="A9" s="133" t="s">
        <v>145</v>
      </c>
      <c r="B9" s="133"/>
      <c r="C9" s="133"/>
      <c r="D9" s="133"/>
      <c r="E9" s="133"/>
      <c r="F9" s="133"/>
      <c r="G9" s="133"/>
    </row>
    <row r="10" spans="2:6" ht="13.5">
      <c r="B10" s="129" t="s">
        <v>98</v>
      </c>
      <c r="C10" s="129"/>
      <c r="D10" s="129"/>
      <c r="E10" s="10" t="s">
        <v>99</v>
      </c>
      <c r="F10" s="14"/>
    </row>
    <row r="11" spans="2:6" ht="13.5">
      <c r="B11" s="128" t="s">
        <v>100</v>
      </c>
      <c r="C11" s="128"/>
      <c r="D11" s="128"/>
      <c r="E11" s="15">
        <f>'入力シート'!E20</f>
        <v>41061</v>
      </c>
      <c r="F11" s="16"/>
    </row>
    <row r="12" spans="2:6" ht="13.5">
      <c r="B12" s="128" t="s">
        <v>101</v>
      </c>
      <c r="C12" s="128"/>
      <c r="D12" s="128"/>
      <c r="E12" s="15">
        <f>'入力シート'!E21</f>
        <v>41066</v>
      </c>
      <c r="F12" s="16"/>
    </row>
    <row r="13" spans="2:6" ht="13.5">
      <c r="B13" s="128" t="s">
        <v>102</v>
      </c>
      <c r="C13" s="128"/>
      <c r="D13" s="128"/>
      <c r="E13" s="17">
        <f>'入力シート'!E22</f>
        <v>41074</v>
      </c>
      <c r="F13" s="18"/>
    </row>
    <row r="14" spans="2:6" ht="13.5">
      <c r="B14" s="128"/>
      <c r="C14" s="128"/>
      <c r="D14" s="128"/>
      <c r="E14" s="19">
        <f>'入力シート'!E23</f>
        <v>41078</v>
      </c>
      <c r="F14" s="20"/>
    </row>
    <row r="15" spans="2:6" ht="13.5">
      <c r="B15" s="128" t="s">
        <v>103</v>
      </c>
      <c r="C15" s="128"/>
      <c r="D15" s="128"/>
      <c r="E15" s="21">
        <f>'入力シート'!E24</f>
        <v>41096</v>
      </c>
      <c r="F15" s="22"/>
    </row>
    <row r="16" ht="7.5" customHeight="1"/>
    <row r="17" spans="1:7" ht="93" customHeight="1">
      <c r="A17" s="134" t="s">
        <v>140</v>
      </c>
      <c r="B17" s="134"/>
      <c r="C17" s="134"/>
      <c r="D17" s="134"/>
      <c r="E17" s="134"/>
      <c r="F17" s="134"/>
      <c r="G17" s="134"/>
    </row>
    <row r="18" spans="1:7" s="24" customFormat="1" ht="7.5" customHeight="1">
      <c r="A18" s="23"/>
      <c r="B18" s="23"/>
      <c r="C18" s="23"/>
      <c r="D18" s="23"/>
      <c r="E18" s="23"/>
      <c r="F18" s="23"/>
      <c r="G18" s="23"/>
    </row>
    <row r="19" spans="1:7" ht="30" customHeight="1">
      <c r="A19" s="130" t="s">
        <v>146</v>
      </c>
      <c r="B19" s="130"/>
      <c r="C19" s="130"/>
      <c r="D19" s="130"/>
      <c r="E19" s="130"/>
      <c r="F19" s="130"/>
      <c r="G19" s="130"/>
    </row>
    <row r="20" spans="2:7" s="25" customFormat="1" ht="16.5" customHeight="1">
      <c r="B20" s="127" t="s">
        <v>110</v>
      </c>
      <c r="C20" s="127"/>
      <c r="D20" s="127" t="s">
        <v>109</v>
      </c>
      <c r="E20" s="127"/>
      <c r="F20" s="127"/>
      <c r="G20" s="26"/>
    </row>
    <row r="21" spans="1:7" ht="30" customHeight="1">
      <c r="A21" s="12"/>
      <c r="B21" s="124" t="s">
        <v>147</v>
      </c>
      <c r="C21" s="124"/>
      <c r="D21" s="125" t="str">
        <f>IF('入力シート'!C27="適用",'入力シート'!E27,"今回工事ではこの項目を適用しません。")</f>
        <v>今回工事ではこの項目を適用しません。</v>
      </c>
      <c r="E21" s="125"/>
      <c r="F21" s="125"/>
      <c r="G21" s="26"/>
    </row>
    <row r="22" spans="1:7" ht="30.75" customHeight="1">
      <c r="A22" s="12"/>
      <c r="B22" s="124" t="s">
        <v>148</v>
      </c>
      <c r="C22" s="124"/>
      <c r="D22" s="125" t="str">
        <f>IF('入力シート'!C28="適用",'入力シート'!E28,"今回工事ではこの項目を適用しません。")</f>
        <v>ほ装</v>
      </c>
      <c r="E22" s="125"/>
      <c r="F22" s="125"/>
      <c r="G22" s="26"/>
    </row>
    <row r="23" spans="1:7" ht="30" customHeight="1">
      <c r="A23" s="12"/>
      <c r="B23" s="124" t="s">
        <v>149</v>
      </c>
      <c r="C23" s="124"/>
      <c r="D23" s="125" t="str">
        <f>IF('入力シート'!C29="適用",'入力シート'!E29,"今回工事ではこの項目を適用しません。")</f>
        <v>土木</v>
      </c>
      <c r="E23" s="125"/>
      <c r="F23" s="125"/>
      <c r="G23" s="26"/>
    </row>
    <row r="24" spans="1:7" ht="30" customHeight="1">
      <c r="A24" s="12"/>
      <c r="B24" s="124" t="s">
        <v>111</v>
      </c>
      <c r="C24" s="124"/>
      <c r="D24" s="125" t="str">
        <f>IF('入力シート'!C30="適用",'入力シート'!E30,"今回工事ではこの項目を適用しません。")</f>
        <v>今回工事ではこの項目を適用しません。</v>
      </c>
      <c r="E24" s="125"/>
      <c r="F24" s="125"/>
      <c r="G24" s="26"/>
    </row>
    <row r="25" spans="1:7" ht="30.75" customHeight="1">
      <c r="A25" s="12"/>
      <c r="B25" s="124" t="s">
        <v>150</v>
      </c>
      <c r="C25" s="124"/>
      <c r="D25" s="125" t="str">
        <f>IF('入力シート'!C32="適用",'入力シート'!E32,"今回工事ではこの項目を適用しません。")</f>
        <v>土木</v>
      </c>
      <c r="E25" s="125"/>
      <c r="F25" s="125"/>
      <c r="G25" s="26"/>
    </row>
    <row r="26" spans="1:7" ht="30" customHeight="1">
      <c r="A26" s="12"/>
      <c r="B26" s="124" t="s">
        <v>108</v>
      </c>
      <c r="C26" s="124"/>
      <c r="D26" s="125" t="str">
        <f>IF('入力シート'!C34="適用",'入力シート'!E34,"今回工事ではこの項目を適用しません。")</f>
        <v>戸塚区</v>
      </c>
      <c r="E26" s="125"/>
      <c r="F26" s="125"/>
      <c r="G26" s="26"/>
    </row>
    <row r="27" spans="1:7" ht="30" customHeight="1">
      <c r="A27" s="12"/>
      <c r="B27" s="135" t="s">
        <v>151</v>
      </c>
      <c r="C27" s="135"/>
      <c r="D27" s="135"/>
      <c r="E27" s="135"/>
      <c r="F27" s="135"/>
      <c r="G27" s="26"/>
    </row>
    <row r="28" spans="1:7" ht="7.5" customHeight="1">
      <c r="A28" s="27"/>
      <c r="B28" s="27"/>
      <c r="C28" s="27"/>
      <c r="D28" s="27"/>
      <c r="E28" s="27"/>
      <c r="F28" s="27"/>
      <c r="G28" s="27"/>
    </row>
    <row r="29" spans="1:7" ht="273" customHeight="1">
      <c r="A29" s="130" t="s">
        <v>152</v>
      </c>
      <c r="B29" s="130"/>
      <c r="C29" s="130"/>
      <c r="D29" s="130"/>
      <c r="E29" s="130"/>
      <c r="F29" s="130"/>
      <c r="G29" s="130"/>
    </row>
    <row r="30" spans="1:7" ht="7.5" customHeight="1">
      <c r="A30" s="12"/>
      <c r="B30" s="12"/>
      <c r="C30" s="12"/>
      <c r="D30" s="12"/>
      <c r="E30" s="12"/>
      <c r="F30" s="12"/>
      <c r="G30" s="12"/>
    </row>
    <row r="31" spans="1:7" ht="28.5" customHeight="1">
      <c r="A31" s="130" t="s">
        <v>153</v>
      </c>
      <c r="B31" s="130"/>
      <c r="C31" s="130"/>
      <c r="D31" s="130"/>
      <c r="E31" s="130"/>
      <c r="F31" s="130"/>
      <c r="G31" s="130"/>
    </row>
    <row r="32" spans="1:7" ht="7.5" customHeight="1">
      <c r="A32" s="12"/>
      <c r="B32" s="12"/>
      <c r="C32" s="12"/>
      <c r="D32" s="12"/>
      <c r="E32" s="12"/>
      <c r="F32" s="12"/>
      <c r="G32" s="12"/>
    </row>
    <row r="33" spans="1:7" ht="33.75" customHeight="1">
      <c r="A33" s="130" t="s">
        <v>141</v>
      </c>
      <c r="B33" s="130"/>
      <c r="C33" s="130"/>
      <c r="D33" s="130"/>
      <c r="E33" s="130"/>
      <c r="F33" s="130"/>
      <c r="G33" s="130"/>
    </row>
    <row r="34" spans="1:7" ht="7.5" customHeight="1">
      <c r="A34" s="12"/>
      <c r="B34" s="12"/>
      <c r="C34" s="12"/>
      <c r="D34" s="12"/>
      <c r="E34" s="12"/>
      <c r="F34" s="12"/>
      <c r="G34" s="12"/>
    </row>
    <row r="35" spans="1:7" ht="331.5" customHeight="1">
      <c r="A35" s="130" t="s">
        <v>159</v>
      </c>
      <c r="B35" s="130"/>
      <c r="C35" s="130"/>
      <c r="D35" s="130"/>
      <c r="E35" s="130"/>
      <c r="F35" s="130"/>
      <c r="G35" s="130"/>
    </row>
    <row r="36" spans="1:7" ht="6.75" customHeight="1">
      <c r="A36" s="12"/>
      <c r="B36" s="12"/>
      <c r="C36" s="12"/>
      <c r="D36" s="12"/>
      <c r="E36" s="12"/>
      <c r="F36" s="12"/>
      <c r="G36" s="12"/>
    </row>
    <row r="37" spans="1:7" ht="184.5" customHeight="1">
      <c r="A37" s="130" t="s">
        <v>138</v>
      </c>
      <c r="B37" s="130"/>
      <c r="C37" s="130"/>
      <c r="D37" s="130"/>
      <c r="E37" s="130"/>
      <c r="F37" s="130"/>
      <c r="G37" s="130"/>
    </row>
    <row r="38" spans="1:7" ht="9" customHeight="1">
      <c r="A38" s="13"/>
      <c r="B38" s="13"/>
      <c r="C38" s="13"/>
      <c r="D38" s="13"/>
      <c r="E38" s="13"/>
      <c r="F38" s="13"/>
      <c r="G38" s="13"/>
    </row>
    <row r="39" spans="1:7" ht="34.5" customHeight="1">
      <c r="A39" s="130" t="s">
        <v>154</v>
      </c>
      <c r="B39" s="130"/>
      <c r="C39" s="130"/>
      <c r="D39" s="130"/>
      <c r="E39" s="130"/>
      <c r="F39" s="130"/>
      <c r="G39" s="130"/>
    </row>
    <row r="40" spans="1:7" ht="7.5" customHeight="1">
      <c r="A40" s="12"/>
      <c r="B40" s="12"/>
      <c r="C40" s="12"/>
      <c r="D40" s="12"/>
      <c r="E40" s="12"/>
      <c r="F40" s="12"/>
      <c r="G40" s="12"/>
    </row>
    <row r="41" spans="1:7" ht="43.5" customHeight="1">
      <c r="A41" s="130" t="s">
        <v>155</v>
      </c>
      <c r="B41" s="130"/>
      <c r="C41" s="130"/>
      <c r="D41" s="130"/>
      <c r="E41" s="130"/>
      <c r="F41" s="130"/>
      <c r="G41" s="130"/>
    </row>
    <row r="42" spans="1:7" ht="7.5" customHeight="1">
      <c r="A42" s="12"/>
      <c r="B42" s="12"/>
      <c r="C42" s="12"/>
      <c r="D42" s="12"/>
      <c r="E42" s="12"/>
      <c r="F42" s="12"/>
      <c r="G42" s="12"/>
    </row>
    <row r="43" spans="1:7" ht="171" customHeight="1">
      <c r="A43" s="130" t="s">
        <v>125</v>
      </c>
      <c r="B43" s="130"/>
      <c r="C43" s="130"/>
      <c r="D43" s="130"/>
      <c r="E43" s="130"/>
      <c r="F43" s="130"/>
      <c r="G43" s="130"/>
    </row>
    <row r="44" spans="1:7" ht="7.5" customHeight="1">
      <c r="A44" s="12"/>
      <c r="B44" s="12"/>
      <c r="C44" s="12"/>
      <c r="D44" s="12"/>
      <c r="E44" s="12"/>
      <c r="F44" s="12"/>
      <c r="G44" s="12"/>
    </row>
    <row r="45" spans="1:7" ht="132" customHeight="1">
      <c r="A45" s="130" t="s">
        <v>156</v>
      </c>
      <c r="B45" s="130"/>
      <c r="C45" s="130"/>
      <c r="D45" s="130"/>
      <c r="E45" s="130"/>
      <c r="F45" s="130"/>
      <c r="G45" s="130"/>
    </row>
    <row r="46" spans="1:7" ht="7.5" customHeight="1">
      <c r="A46" s="12"/>
      <c r="B46" s="12"/>
      <c r="C46" s="12"/>
      <c r="D46" s="12"/>
      <c r="E46" s="12"/>
      <c r="F46" s="12"/>
      <c r="G46" s="12"/>
    </row>
    <row r="47" spans="1:7" ht="145.5" customHeight="1">
      <c r="A47" s="132" t="s">
        <v>160</v>
      </c>
      <c r="B47" s="132"/>
      <c r="C47" s="132"/>
      <c r="D47" s="132"/>
      <c r="E47" s="132"/>
      <c r="F47" s="132"/>
      <c r="G47" s="132"/>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4" t="s">
        <v>164</v>
      </c>
      <c r="B1" s="144"/>
      <c r="C1" s="144"/>
      <c r="D1" s="144"/>
      <c r="E1" s="144"/>
      <c r="F1" s="144"/>
      <c r="G1" s="144"/>
      <c r="H1" s="144"/>
    </row>
    <row r="2" spans="1:8" ht="13.5">
      <c r="A2" s="145" t="s">
        <v>48</v>
      </c>
      <c r="B2" s="145"/>
      <c r="C2" s="145"/>
      <c r="D2" s="145"/>
      <c r="E2" s="145"/>
      <c r="F2" s="145"/>
      <c r="G2" s="145"/>
      <c r="H2" s="145"/>
    </row>
    <row r="3" spans="1:8" ht="25.5">
      <c r="A3" s="2" t="s">
        <v>49</v>
      </c>
      <c r="B3" s="2" t="s">
        <v>63</v>
      </c>
      <c r="C3" s="2" t="s">
        <v>64</v>
      </c>
      <c r="D3" s="2" t="s">
        <v>50</v>
      </c>
      <c r="E3" s="2" t="s">
        <v>51</v>
      </c>
      <c r="F3" s="2" t="s">
        <v>65</v>
      </c>
      <c r="G3" s="2" t="s">
        <v>52</v>
      </c>
      <c r="H3" s="2" t="s">
        <v>53</v>
      </c>
    </row>
    <row r="4" spans="1:8" ht="33.75">
      <c r="A4" s="3" t="s">
        <v>114</v>
      </c>
      <c r="B4" s="4"/>
      <c r="C4" s="5"/>
      <c r="D4" s="6" t="s">
        <v>54</v>
      </c>
      <c r="E4" s="7" t="s">
        <v>117</v>
      </c>
      <c r="F4" s="5"/>
      <c r="G4" s="4"/>
      <c r="H4" s="8"/>
    </row>
    <row r="5" spans="1:8" ht="56.25" customHeight="1">
      <c r="A5" s="139" t="s">
        <v>120</v>
      </c>
      <c r="B5" s="146" t="s">
        <v>55</v>
      </c>
      <c r="C5" s="146" t="str">
        <f>IF('入力シート'!C27="適用","過去15年間の同種工事の施工実績（※1）","今回工事ではこの項目を適用しません。")</f>
        <v>今回工事ではこの項目を適用しません。</v>
      </c>
      <c r="D5" s="139" t="str">
        <f>IF('入力シート'!C27="適用","１号","不要")</f>
        <v>不要</v>
      </c>
      <c r="E5" s="136" t="str">
        <f>IF('入力シート'!C27="適用","平成9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5" s="139">
        <f>IF('入力シート'!C27="適用","施工実績を証明する書類（竣工図、契約書の写し又はコリンズ登録の写し等）","")</f>
      </c>
      <c r="G5" s="7">
        <f>IF('入力シート'!$C$27="適用","平成9年4月1日以降に完成した本市発注の同種工事の元請としての施工実績がある。","")</f>
      </c>
      <c r="H5" s="9">
        <f>IF('入力シート'!$C$27="適用",4,"")</f>
      </c>
    </row>
    <row r="6" spans="1:8" ht="58.5" customHeight="1">
      <c r="A6" s="140"/>
      <c r="B6" s="146"/>
      <c r="C6" s="146"/>
      <c r="D6" s="140"/>
      <c r="E6" s="137"/>
      <c r="F6" s="140"/>
      <c r="G6" s="7">
        <f>IF('入力シート'!$C$27="適用","平成9年4月1日以降に完成した本市発注以外の同種工事の元請としての施工実績がある。","")</f>
      </c>
      <c r="H6" s="9">
        <f>IF('入力シート'!$C$27="適用",2,"")</f>
      </c>
    </row>
    <row r="7" spans="1:8" ht="25.5" customHeight="1">
      <c r="A7" s="140"/>
      <c r="B7" s="146"/>
      <c r="C7" s="146"/>
      <c r="D7" s="141"/>
      <c r="E7" s="138"/>
      <c r="F7" s="141"/>
      <c r="G7" s="7">
        <f>IF('入力シート'!$C$27="適用","実績なし","")</f>
      </c>
      <c r="H7" s="9">
        <f>IF('入力シート'!$C$27="適用",0,"")</f>
      </c>
    </row>
    <row r="8" spans="1:8" ht="46.5" customHeight="1">
      <c r="A8" s="140"/>
      <c r="B8" s="146" t="s">
        <v>56</v>
      </c>
      <c r="C8" s="146" t="str">
        <f>IF('入力シート'!C28="適用","過去2年間の同一登録工種工事での工事成績評定点80点以上の回数（※3）","今回工事ではこの項目を適用しません。")</f>
        <v>過去2年間の同一登録工種工事での工事成績評定点80点以上の回数（※3）</v>
      </c>
      <c r="D8" s="139" t="str">
        <f>IF('入力シート'!C28="適用","１号","不要")</f>
        <v>１号</v>
      </c>
      <c r="E8" s="136" t="str">
        <f>IF('入力シート'!C28="適用","平成22年4月1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22年4月1日以降に完成した本件工事と同一登録工種に係る本市発注工事（※2）の工事完成検査結果通知書の評定点が80点以上のものについて記入して下さい。また内容を証明するための右記資料を添付して下さい。</v>
      </c>
      <c r="F8" s="139" t="str">
        <f>IF('入力シート'!C28="適用","工事完成検査結果通知書の写し","")</f>
        <v>工事完成検査結果通知書の写し</v>
      </c>
      <c r="G8"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8" s="9">
        <f>IF('入力シート'!$C$28="適用",4,"")</f>
        <v>4</v>
      </c>
    </row>
    <row r="9" spans="1:8" ht="48.75" customHeight="1">
      <c r="A9" s="140"/>
      <c r="B9" s="146"/>
      <c r="C9" s="146"/>
      <c r="D9" s="140"/>
      <c r="E9" s="137"/>
      <c r="F9" s="140"/>
      <c r="G9"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9" s="9">
        <f>IF('入力シート'!$C$28="適用",2,"")</f>
        <v>2</v>
      </c>
    </row>
    <row r="10" spans="1:8" ht="13.5">
      <c r="A10" s="140"/>
      <c r="B10" s="146"/>
      <c r="C10" s="146"/>
      <c r="D10" s="141"/>
      <c r="E10" s="138"/>
      <c r="F10" s="141"/>
      <c r="G10" s="7" t="str">
        <f>IF('入力シート'!$C$28="適用","該当なし","")</f>
        <v>該当なし</v>
      </c>
      <c r="H10" s="9">
        <f>IF('入力シート'!$C$28="適用",0,"")</f>
        <v>0</v>
      </c>
    </row>
    <row r="11" spans="1:8" ht="46.5" customHeight="1">
      <c r="A11" s="140"/>
      <c r="B11" s="146" t="s">
        <v>46</v>
      </c>
      <c r="C11" s="146" t="str">
        <f>IF('入力シート'!C29="適用","過去5年間の優良工事請負業者表彰の回数（※3）","今回工事ではこの項目を適用しません。")</f>
        <v>過去5年間の優良工事請負業者表彰の回数（※3）</v>
      </c>
      <c r="D11" s="139" t="str">
        <f>IF('入力シート'!C29="適用","１号","不要")</f>
        <v>１号</v>
      </c>
      <c r="E11" s="136" t="str">
        <f>IF('入力シート'!C29="適用","平成19年度以降に本件工事と同一部門で、本市における優良工事請負業者表彰を受けている場合に記入して下さい。","今回工事ではこの項目を適用しません。")</f>
        <v>平成19年度以降に本件工事と同一部門で、本市における優良工事請負業者表彰を受けている場合に記入して下さい。</v>
      </c>
      <c r="F11" s="139" t="str">
        <f>IF('入力シート'!C29="適用","不要","")</f>
        <v>不要</v>
      </c>
      <c r="G11" s="7" t="str">
        <f>IF('入力シート'!$C$29="適用","平成19年度以降に本件工事と同一部門で、本市における優良工事請負業者表彰を２回以上受けている。","")</f>
        <v>平成19年度以降に本件工事と同一部門で、本市における優良工事請負業者表彰を２回以上受けている。</v>
      </c>
      <c r="H11" s="9">
        <f>IF('入力シート'!$C$29="適用",4,"")</f>
        <v>4</v>
      </c>
    </row>
    <row r="12" spans="1:8" ht="46.5" customHeight="1">
      <c r="A12" s="140"/>
      <c r="B12" s="146"/>
      <c r="C12" s="146"/>
      <c r="D12" s="140"/>
      <c r="E12" s="137"/>
      <c r="F12" s="140"/>
      <c r="G12" s="7" t="str">
        <f>IF('入力シート'!$C$29="適用","平成19年度以降に本件工事と同一部門で、本市における優良工事請負業者表彰を１回受けている。","")</f>
        <v>平成19年度以降に本件工事と同一部門で、本市における優良工事請負業者表彰を１回受けている。</v>
      </c>
      <c r="H12" s="9">
        <f>IF('入力シート'!$C$29="適用",2,"")</f>
        <v>2</v>
      </c>
    </row>
    <row r="13" spans="1:8" ht="13.5">
      <c r="A13" s="140"/>
      <c r="B13" s="146"/>
      <c r="C13" s="146"/>
      <c r="D13" s="141"/>
      <c r="E13" s="138"/>
      <c r="F13" s="141"/>
      <c r="G13" s="7" t="str">
        <f>IF('入力シート'!$C$29="適用","該当なし","")</f>
        <v>該当なし</v>
      </c>
      <c r="H13" s="9">
        <f>IF('入力シート'!$C$29="適用",0,"")</f>
        <v>0</v>
      </c>
    </row>
    <row r="14" spans="1:8" ht="71.25" customHeight="1">
      <c r="A14" s="140"/>
      <c r="B14" s="146" t="s">
        <v>121</v>
      </c>
      <c r="C14" s="146" t="str">
        <f>IF('入力シート'!C30="適用","配置予定技術者（入札公告に定める技術者）が有する過去15年間の同種工事の施工経験（※1）","今回工事ではこの項目を適用しません。")</f>
        <v>今回工事ではこの項目を適用しません。</v>
      </c>
      <c r="D14" s="139" t="str">
        <f>IF('入力シート'!C30="適用","１号","不要")</f>
        <v>不要</v>
      </c>
      <c r="E14" s="136" t="str">
        <f>IF('入力シート'!C30="適用","配置予定技術者（入札公告に定める技術者（※6））が有する、平成9年4月1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14" s="139">
        <f>IF('入力シート'!C30="適用","施工経験を証明する書類（竣工図、契約書の写し又はコリンズ登録の写し等）","")</f>
      </c>
      <c r="G14" s="7">
        <f>IF('入力シート'!$C$30="適用","平成9年4月1日以降に完成した本市発注の同種工事の元請としての施工経験(主任技術者、監理技術者、現場代理人のうち、いずれかの経験)がある。","")</f>
      </c>
      <c r="H14" s="9">
        <f>IF('入力シート'!$C$30="適用",4,"")</f>
      </c>
    </row>
    <row r="15" spans="1:8" ht="68.25" customHeight="1">
      <c r="A15" s="140"/>
      <c r="B15" s="146"/>
      <c r="C15" s="146"/>
      <c r="D15" s="140"/>
      <c r="E15" s="137"/>
      <c r="F15" s="140"/>
      <c r="G15" s="7">
        <f>IF('入力シート'!$C$30="適用","平成9年4月1日以降に完成した本市発注以外の同種工事の元請としての施工経験(主任技術者、監理技術者、現場代理人のうち、いずれかの経験)がある。","")</f>
      </c>
      <c r="H15" s="9">
        <f>IF('入力シート'!$C$30="適用",2,"")</f>
      </c>
    </row>
    <row r="16" spans="1:8" ht="68.25" customHeight="1">
      <c r="A16" s="140"/>
      <c r="B16" s="146"/>
      <c r="C16" s="146"/>
      <c r="D16" s="140"/>
      <c r="E16" s="137"/>
      <c r="F16" s="140"/>
      <c r="G16" s="152">
        <f>IF('入力シート'!$C$30="適用","該当なし","")</f>
      </c>
      <c r="H16" s="150">
        <f>IF('入力シート'!$C$30="適用",0,"")</f>
      </c>
    </row>
    <row r="17" spans="1:8" ht="32.25" customHeight="1">
      <c r="A17" s="140"/>
      <c r="B17" s="146"/>
      <c r="C17" s="146"/>
      <c r="D17" s="141"/>
      <c r="E17" s="138"/>
      <c r="F17" s="141"/>
      <c r="G17" s="151"/>
      <c r="H17" s="151"/>
    </row>
    <row r="18" spans="1:8" ht="62.25" customHeight="1">
      <c r="A18" s="140"/>
      <c r="B18" s="146" t="s">
        <v>122</v>
      </c>
      <c r="C18" s="146" t="str">
        <f>IF('入力シート'!C31="適用","配置予定技術者（入札公告に定める技術者）が有する資格","今回工事ではこの項目を適用しません。")</f>
        <v>今回工事ではこの項目を適用しません。</v>
      </c>
      <c r="D18" s="139" t="str">
        <f>IF('入力シート'!C31="適用","１号","不要")</f>
        <v>不要</v>
      </c>
      <c r="E18" s="147" t="str">
        <f>IF('入力シート'!C31="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3">
        <f>IF('入力シート'!C31="適用","監理技術者資格者証及び監理技術者講習終了証の写し","")</f>
      </c>
      <c r="G18" s="7">
        <f>IF('入力シート'!$C$31="適用","監理技術者の配置を必要としない工事において、監理技術者資格者証を有する技術者を配置する。","")</f>
      </c>
      <c r="H18" s="9">
        <f>IF('入力シート'!$C$31="適用",4,"")</f>
      </c>
    </row>
    <row r="19" spans="1:8" ht="62.25" customHeight="1">
      <c r="A19" s="141"/>
      <c r="B19" s="146"/>
      <c r="C19" s="146"/>
      <c r="D19" s="141"/>
      <c r="E19" s="147"/>
      <c r="F19" s="143"/>
      <c r="G19" s="7">
        <f>IF('入力シート'!$C$31="適用","監理技術者の配置を必要としない工事において、監理技術者資格者証を有する技術者を配置しない。","")</f>
      </c>
      <c r="H19" s="9">
        <f>IF('入力シート'!$C$31="適用",0,"")</f>
      </c>
    </row>
    <row r="20" spans="1:8" ht="54.75" customHeight="1">
      <c r="A20" s="139" t="s">
        <v>120</v>
      </c>
      <c r="B20" s="146" t="s">
        <v>123</v>
      </c>
      <c r="C20" s="146" t="str">
        <f>IF('入力シート'!C32="適用","過去5年間の配置予定現場代理人の横浜市優良工事技術者表彰の有無","今回工事ではこの項目を適用しません。")</f>
        <v>過去5年間の配置予定現場代理人の横浜市優良工事技術者表彰の有無</v>
      </c>
      <c r="D20" s="139" t="str">
        <f>IF('入力シート'!C32="適用","１号","不要")</f>
        <v>１号</v>
      </c>
      <c r="E20" s="147" t="str">
        <f>IF('入力シート'!C32="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v>
      </c>
      <c r="F20" s="143" t="str">
        <f>IF('入力シート'!C32="適用","不要","")</f>
        <v>不要</v>
      </c>
      <c r="G20"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IF('入力シート'!$C$32="適用",2,"")</f>
        <v>2</v>
      </c>
    </row>
    <row r="21" spans="1:8" ht="54.75" customHeight="1">
      <c r="A21" s="140"/>
      <c r="B21" s="146"/>
      <c r="C21" s="146"/>
      <c r="D21" s="140"/>
      <c r="E21" s="147"/>
      <c r="F21" s="143"/>
      <c r="G21" s="152" t="str">
        <f>IF('入力シート'!$C$32="適用","受けていない。","")</f>
        <v>受けていない。</v>
      </c>
      <c r="H21" s="150">
        <f>IF('入力シート'!$C$32="適用",0,"")</f>
        <v>0</v>
      </c>
    </row>
    <row r="22" spans="1:8" ht="30" customHeight="1">
      <c r="A22" s="140"/>
      <c r="B22" s="146"/>
      <c r="C22" s="146"/>
      <c r="D22" s="141"/>
      <c r="E22" s="147"/>
      <c r="F22" s="143"/>
      <c r="G22" s="151"/>
      <c r="H22" s="151"/>
    </row>
    <row r="23" spans="1:8" ht="40.5" customHeight="1">
      <c r="A23" s="140"/>
      <c r="B23" s="146" t="s">
        <v>57</v>
      </c>
      <c r="C23" s="146" t="str">
        <f>IF('入力シート'!C33="適用","品質管理マネジメントシステム(ISO9001)の取得の有無","今回工事ではこの項目を適用しません。")</f>
        <v>品質管理マネジメントシステム(ISO9001)の取得の有無</v>
      </c>
      <c r="D23" s="139" t="str">
        <f>IF('入力シート'!C33="適用","１号","不要")</f>
        <v>１号</v>
      </c>
      <c r="E23" s="147" t="str">
        <f>IF('入力シート'!C33="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43" t="str">
        <f>IF('入力シート'!C33="適用","登録証の写し及び登録範囲が確認できる付属書等の写し","")</f>
        <v>登録証の写し及び登録範囲が確認できる付属書等の写し</v>
      </c>
      <c r="G23" s="7" t="str">
        <f>IF('入力シート'!$C$33="適用","ISO9001を横浜市内の事業所を含む範囲で登録している。","")</f>
        <v>ISO9001を横浜市内の事業所を含む範囲で登録している。</v>
      </c>
      <c r="H23" s="9">
        <f>IF('入力シート'!$C$33="適用",2,"")</f>
        <v>2</v>
      </c>
    </row>
    <row r="24" spans="1:8" ht="41.25" customHeight="1">
      <c r="A24" s="141"/>
      <c r="B24" s="146"/>
      <c r="C24" s="146"/>
      <c r="D24" s="141"/>
      <c r="E24" s="147"/>
      <c r="F24" s="143"/>
      <c r="G24" s="7" t="str">
        <f>IF('入力シート'!$C$33="適用","登録していない。","")</f>
        <v>登録していない。</v>
      </c>
      <c r="H24" s="9">
        <f>IF('入力シート'!$C$33="適用",0,"")</f>
        <v>0</v>
      </c>
    </row>
    <row r="25" spans="1:8" ht="67.5" customHeight="1">
      <c r="A25" s="146" t="s">
        <v>58</v>
      </c>
      <c r="B25" s="146" t="s">
        <v>59</v>
      </c>
      <c r="C25" s="146" t="str">
        <f>IF('入力シート'!C34="適用","建設業の許可における主たる営業所の所在地","今回工事ではこの項目を適用しません。")</f>
        <v>建設業の許可における主たる営業所の所在地</v>
      </c>
      <c r="D25" s="139" t="str">
        <f>IF('入力シート'!C34="適用","１号","不要")</f>
        <v>１号</v>
      </c>
      <c r="E25" s="147" t="str">
        <f>IF('入力シート'!C34="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43" t="str">
        <f>IF('入力シート'!C34="適用","主たる営業所の所在地を証明する書類（建設業の許可通知書の写し等）","")</f>
        <v>主たる営業所の所在地を証明する書類（建設業の許可通知書の写し等）</v>
      </c>
      <c r="G25" s="7" t="str">
        <f>IF('入力シート'!$C$34="適用","工事施工場所と同一行政区内に建設業の許可における主たる営業所がある。","")</f>
        <v>工事施工場所と同一行政区内に建設業の許可における主たる営業所がある。</v>
      </c>
      <c r="H25" s="9">
        <f>IF('入力シート'!$C$34="適用",2,"")</f>
        <v>2</v>
      </c>
    </row>
    <row r="26" spans="1:8" ht="33.75" customHeight="1">
      <c r="A26" s="146"/>
      <c r="B26" s="146"/>
      <c r="C26" s="146"/>
      <c r="D26" s="141"/>
      <c r="E26" s="147"/>
      <c r="F26" s="143"/>
      <c r="G26" s="7" t="str">
        <f>IF('入力シート'!$C$34="適用","上記以外","")</f>
        <v>上記以外</v>
      </c>
      <c r="H26" s="9">
        <f>IF('入力シート'!$C$34="適用",0,"")</f>
        <v>0</v>
      </c>
    </row>
    <row r="27" spans="1:8" ht="25.5" customHeight="1">
      <c r="A27" s="146"/>
      <c r="B27" s="146" t="s">
        <v>60</v>
      </c>
      <c r="C27" s="146" t="str">
        <f>IF('入力シート'!C35="適用","横浜市災害協力業者名簿登載の有無","今回工事ではこの項目を適用しません。")</f>
        <v>横浜市災害協力業者名簿登載の有無</v>
      </c>
      <c r="D27" s="139" t="str">
        <f>IF('入力シート'!C35="適用","１号","不要")</f>
        <v>１号</v>
      </c>
      <c r="E27" s="147" t="str">
        <f>IF('入力シート'!C35="適用","平成23年度横浜市災害協力業者名簿の登載の有無を記入して下さい。","今回工事ではこの項目を適用しません。")</f>
        <v>平成23年度横浜市災害協力業者名簿の登載の有無を記入して下さい。</v>
      </c>
      <c r="F27" s="143" t="str">
        <f>IF('入力シート'!C35="適用","不要","")</f>
        <v>不要</v>
      </c>
      <c r="G27" s="7" t="str">
        <f>IF('入力シート'!$C$35="適用","平成23年度横浜市災害協力業者名簿に登載がある。","")</f>
        <v>平成23年度横浜市災害協力業者名簿に登載がある。</v>
      </c>
      <c r="H27" s="9">
        <f>IF('入力シート'!$C$35="適用",2,"")</f>
        <v>2</v>
      </c>
    </row>
    <row r="28" spans="1:8" ht="27" customHeight="1">
      <c r="A28" s="146"/>
      <c r="B28" s="146"/>
      <c r="C28" s="146"/>
      <c r="D28" s="141"/>
      <c r="E28" s="147"/>
      <c r="F28" s="143"/>
      <c r="G28" s="7" t="str">
        <f>IF('入力シート'!$C$35="適用","平成23年度横浜市災害協力業者名簿に登載がない。","")</f>
        <v>平成23年度横浜市災害協力業者名簿に登載がない。</v>
      </c>
      <c r="H28" s="9">
        <f>IF('入力シート'!$C$35="適用",0,"")</f>
        <v>0</v>
      </c>
    </row>
    <row r="29" spans="1:8" ht="33" customHeight="1">
      <c r="A29" s="146"/>
      <c r="B29" s="146" t="s">
        <v>61</v>
      </c>
      <c r="C29" s="146" t="str">
        <f>IF('入力シート'!C36="適用","環境マネジメントシステム(ISO14001)の取得の有無","今回工事ではこの項目を適用しません。")</f>
        <v>今回工事ではこの項目を適用しません。</v>
      </c>
      <c r="D29" s="139" t="str">
        <f>IF('入力シート'!C36="適用","１号","不要")</f>
        <v>不要</v>
      </c>
      <c r="E29" s="147" t="str">
        <f>IF('入力シート'!C36="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43">
        <f>IF('入力シート'!C36="適用","登録証の写し及び登録範囲が確認できる付属書等の写し","")</f>
      </c>
      <c r="G29" s="7">
        <f>IF('入力シート'!$C$36="適用","ISO14001を横浜市内の事業所を含む範囲で登録している。","")</f>
      </c>
      <c r="H29" s="9">
        <f>IF('入力シート'!$C$36="適用",2,"")</f>
      </c>
    </row>
    <row r="30" spans="1:8" ht="38.25" customHeight="1">
      <c r="A30" s="146"/>
      <c r="B30" s="146"/>
      <c r="C30" s="146"/>
      <c r="D30" s="141"/>
      <c r="E30" s="147"/>
      <c r="F30" s="143"/>
      <c r="G30" s="7">
        <f>IF('入力シート'!$C$36="適用","登録していない。","")</f>
      </c>
      <c r="H30" s="9">
        <f>IF('入力シート'!$C$36="適用",0,"")</f>
      </c>
    </row>
    <row r="31" spans="1:8" ht="13.5">
      <c r="A31" s="153" t="s">
        <v>62</v>
      </c>
      <c r="B31" s="153"/>
      <c r="C31" s="153"/>
      <c r="D31" s="153"/>
      <c r="E31" s="153"/>
      <c r="F31" s="153"/>
      <c r="G31" s="153"/>
      <c r="H31" s="9">
        <f>SUM(H5,H8,H11,H14,H18,H20,H23,H25,H27,H29)</f>
        <v>16</v>
      </c>
    </row>
    <row r="33" spans="1:8" ht="24.75" customHeight="1">
      <c r="A33" s="142" t="s">
        <v>119</v>
      </c>
      <c r="B33" s="142"/>
      <c r="C33" s="142"/>
      <c r="D33" s="142"/>
      <c r="E33" s="142"/>
      <c r="F33" s="142"/>
      <c r="G33" s="142"/>
      <c r="H33" s="142"/>
    </row>
    <row r="34" spans="1:8" ht="13.5">
      <c r="A34" s="142" t="s">
        <v>115</v>
      </c>
      <c r="B34" s="142"/>
      <c r="C34" s="142"/>
      <c r="D34" s="142"/>
      <c r="E34" s="142"/>
      <c r="F34" s="142"/>
      <c r="G34" s="142"/>
      <c r="H34" s="142"/>
    </row>
    <row r="35" spans="1:8" ht="13.5">
      <c r="A35" s="142" t="s">
        <v>116</v>
      </c>
      <c r="B35" s="142"/>
      <c r="C35" s="142"/>
      <c r="D35" s="142"/>
      <c r="E35" s="142"/>
      <c r="F35" s="142"/>
      <c r="G35" s="142"/>
      <c r="H35" s="142"/>
    </row>
    <row r="36" spans="1:8" ht="13.5">
      <c r="A36" s="142" t="s">
        <v>126</v>
      </c>
      <c r="B36" s="142"/>
      <c r="C36" s="142"/>
      <c r="D36" s="142"/>
      <c r="E36" s="142"/>
      <c r="F36" s="142"/>
      <c r="G36" s="142"/>
      <c r="H36" s="142"/>
    </row>
    <row r="37" spans="1:8" ht="37.5" customHeight="1">
      <c r="A37" s="142" t="s">
        <v>118</v>
      </c>
      <c r="B37" s="142"/>
      <c r="C37" s="142"/>
      <c r="D37" s="142"/>
      <c r="E37" s="142"/>
      <c r="F37" s="142"/>
      <c r="G37" s="142"/>
      <c r="H37" s="142"/>
    </row>
    <row r="38" spans="1:8" ht="26.25" customHeight="1">
      <c r="A38" s="142" t="s">
        <v>161</v>
      </c>
      <c r="B38" s="142"/>
      <c r="C38" s="142"/>
      <c r="D38" s="142"/>
      <c r="E38" s="142"/>
      <c r="F38" s="142"/>
      <c r="G38" s="142"/>
      <c r="H38" s="142"/>
    </row>
    <row r="39" spans="1:8" ht="26.25" customHeight="1">
      <c r="A39" s="148" t="s">
        <v>162</v>
      </c>
      <c r="B39" s="149"/>
      <c r="C39" s="149"/>
      <c r="D39" s="149"/>
      <c r="E39" s="149"/>
      <c r="F39" s="149"/>
      <c r="G39" s="149"/>
      <c r="H39" s="149"/>
    </row>
    <row r="40" ht="13.5" customHeight="1"/>
  </sheetData>
  <sheetProtection password="E7B6" sheet="1" formatCells="0" formatRows="0" insertRows="0"/>
  <mergeCells count="67">
    <mergeCell ref="A39:H39"/>
    <mergeCell ref="H16:H17"/>
    <mergeCell ref="G21:G22"/>
    <mergeCell ref="H21:H22"/>
    <mergeCell ref="C25:C26"/>
    <mergeCell ref="D25:D26"/>
    <mergeCell ref="E23:E24"/>
    <mergeCell ref="F23:F24"/>
    <mergeCell ref="G16:G17"/>
    <mergeCell ref="E25:E26"/>
    <mergeCell ref="F25:F26"/>
    <mergeCell ref="A31:G31"/>
    <mergeCell ref="E27:E28"/>
    <mergeCell ref="F27:F28"/>
    <mergeCell ref="B29:B30"/>
    <mergeCell ref="C29:C30"/>
    <mergeCell ref="D29:D30"/>
    <mergeCell ref="E29:E30"/>
    <mergeCell ref="F29:F30"/>
    <mergeCell ref="B27:B28"/>
    <mergeCell ref="C27:C28"/>
    <mergeCell ref="A25:A30"/>
    <mergeCell ref="B25:B26"/>
    <mergeCell ref="D27:D28"/>
    <mergeCell ref="B18:B19"/>
    <mergeCell ref="C18:C19"/>
    <mergeCell ref="D18:D19"/>
    <mergeCell ref="E18:E19"/>
    <mergeCell ref="B23:B24"/>
    <mergeCell ref="C23:C24"/>
    <mergeCell ref="D23:D24"/>
    <mergeCell ref="B11:B13"/>
    <mergeCell ref="C11:C13"/>
    <mergeCell ref="D11:D13"/>
    <mergeCell ref="E11:E13"/>
    <mergeCell ref="A1:H1"/>
    <mergeCell ref="A2:H2"/>
    <mergeCell ref="A5:A19"/>
    <mergeCell ref="F11:F13"/>
    <mergeCell ref="B14:B17"/>
    <mergeCell ref="C14:C17"/>
    <mergeCell ref="D14:D17"/>
    <mergeCell ref="E14:E17"/>
    <mergeCell ref="B5:B7"/>
    <mergeCell ref="C5:C7"/>
    <mergeCell ref="D5:D7"/>
    <mergeCell ref="E5:E7"/>
    <mergeCell ref="F5:F7"/>
    <mergeCell ref="B8:B10"/>
    <mergeCell ref="C8:C10"/>
    <mergeCell ref="D8:D10"/>
    <mergeCell ref="E8:E10"/>
    <mergeCell ref="F14:F17"/>
    <mergeCell ref="A20:A24"/>
    <mergeCell ref="F8:F10"/>
    <mergeCell ref="A38:H38"/>
    <mergeCell ref="A37:H37"/>
    <mergeCell ref="A33:H33"/>
    <mergeCell ref="A34:H34"/>
    <mergeCell ref="A35:H35"/>
    <mergeCell ref="A36:H36"/>
    <mergeCell ref="F20:F22"/>
    <mergeCell ref="F18:F19"/>
    <mergeCell ref="B20:B22"/>
    <mergeCell ref="C20:C22"/>
    <mergeCell ref="D20:D22"/>
    <mergeCell ref="E20:E22"/>
  </mergeCells>
  <printOptions/>
  <pageMargins left="0.3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72</v>
      </c>
    </row>
    <row r="2" spans="1:5" ht="12">
      <c r="A2" s="86" t="s">
        <v>14</v>
      </c>
      <c r="E2" s="88" t="str">
        <f>'入力シート'!E6</f>
        <v>平成○○年○○月○○日</v>
      </c>
    </row>
    <row r="3" ht="12">
      <c r="A3" s="86" t="s">
        <v>39</v>
      </c>
    </row>
    <row r="4" ht="12">
      <c r="A4" s="86" t="s">
        <v>40</v>
      </c>
    </row>
    <row r="5" ht="8.25" customHeight="1"/>
    <row r="6" spans="3:5" ht="12">
      <c r="C6" s="183" t="s">
        <v>12</v>
      </c>
      <c r="D6" s="183"/>
      <c r="E6" s="86" t="str">
        <f>'入力シート'!E11</f>
        <v>○○・□□建設共同企業体</v>
      </c>
    </row>
    <row r="7" spans="3:5" s="109" customFormat="1" ht="13.5">
      <c r="C7" s="154" t="s">
        <v>158</v>
      </c>
      <c r="D7" s="154"/>
      <c r="E7" s="91">
        <f>'入力シート'!E12</f>
        <v>56789</v>
      </c>
    </row>
    <row r="8" spans="3:5" ht="18" customHeight="1">
      <c r="C8" s="184" t="s">
        <v>85</v>
      </c>
      <c r="D8" s="89" t="s">
        <v>11</v>
      </c>
      <c r="E8" s="89" t="str">
        <f>'入力シート'!E9</f>
        <v>横浜市○区○○町○丁目○－○</v>
      </c>
    </row>
    <row r="9" spans="3:5" ht="18" customHeight="1">
      <c r="C9" s="184"/>
      <c r="D9" s="89" t="s">
        <v>10</v>
      </c>
      <c r="E9" s="89" t="str">
        <f>'入力シート'!E7</f>
        <v>株式会社○○○○○○</v>
      </c>
    </row>
    <row r="10" spans="3:5" ht="18" customHeight="1">
      <c r="C10" s="184"/>
      <c r="D10" s="89" t="s">
        <v>9</v>
      </c>
      <c r="E10" s="90" t="str">
        <f>'入力シート'!E10</f>
        <v>代表取締役　○○　○○</v>
      </c>
    </row>
    <row r="11" spans="3:5" ht="12">
      <c r="C11" s="184"/>
      <c r="D11" s="89" t="s">
        <v>16</v>
      </c>
      <c r="E11" s="91">
        <f>'入力シート'!E8</f>
        <v>12345</v>
      </c>
    </row>
    <row r="12" ht="9" customHeight="1"/>
    <row r="13" spans="1:5" ht="17.25">
      <c r="A13" s="186" t="s">
        <v>112</v>
      </c>
      <c r="B13" s="186"/>
      <c r="C13" s="186"/>
      <c r="D13" s="186"/>
      <c r="E13" s="186"/>
    </row>
    <row r="14" ht="8.25" customHeight="1"/>
    <row r="15" ht="12">
      <c r="A15" s="86" t="s">
        <v>86</v>
      </c>
    </row>
    <row r="16" spans="1:5" ht="12">
      <c r="A16" s="92"/>
      <c r="B16" s="89"/>
      <c r="C16" s="89"/>
      <c r="D16" s="89"/>
      <c r="E16" s="89"/>
    </row>
    <row r="17" spans="1:5" ht="12">
      <c r="A17" s="93" t="s">
        <v>2</v>
      </c>
      <c r="B17" s="94" t="str">
        <f>'入力シート'!E19</f>
        <v>戸塚区下倉田町地内舗装補修工事</v>
      </c>
      <c r="C17" s="94"/>
      <c r="D17" s="94"/>
      <c r="E17" s="95"/>
    </row>
    <row r="18" spans="1:5" ht="12">
      <c r="A18" s="96"/>
      <c r="B18" s="97"/>
      <c r="C18" s="96"/>
      <c r="D18" s="96"/>
      <c r="E18" s="97"/>
    </row>
    <row r="19" spans="1:5" ht="17.25" customHeight="1">
      <c r="A19" s="98" t="s">
        <v>0</v>
      </c>
      <c r="B19" s="185" t="s">
        <v>87</v>
      </c>
      <c r="C19" s="185"/>
      <c r="D19" s="185"/>
      <c r="E19" s="185"/>
    </row>
    <row r="20" spans="1:5" ht="24.75" customHeight="1">
      <c r="A20" s="162" t="s">
        <v>3</v>
      </c>
      <c r="B20" s="83" t="str">
        <f>IF('入力シート'!$C$27="適用","同種工事","不適用")</f>
        <v>不適用</v>
      </c>
      <c r="C20" s="167">
        <f>IF('入力シート'!$C$27="適用",'入力シート'!E27,"")</f>
      </c>
      <c r="D20" s="168"/>
      <c r="E20" s="169">
        <f>IF('入力シート'!$C$27="適用","同種工事の条件","")</f>
      </c>
    </row>
    <row r="21" spans="1:5" ht="12">
      <c r="A21" s="162"/>
      <c r="B21" s="83">
        <f>IF('入力シート'!$C$27="適用","工事名","")</f>
      </c>
      <c r="C21" s="155"/>
      <c r="D21" s="155"/>
      <c r="E21" s="155"/>
    </row>
    <row r="22" spans="1:5" ht="12">
      <c r="A22" s="162"/>
      <c r="B22" s="83">
        <f>IF('入力シート'!$C$27="適用","契約金額(税込み)","")</f>
      </c>
      <c r="C22" s="155"/>
      <c r="D22" s="155"/>
      <c r="E22" s="155"/>
    </row>
    <row r="23" spans="1:5" ht="28.5" customHeight="1">
      <c r="A23" s="162"/>
      <c r="B23" s="83">
        <f>IF('入力シート'!$C$27="適用","添付資料","")</f>
      </c>
      <c r="C23" s="156">
        <f>IF('入力シート'!$C$27="適用","（添付する資料名を記入して下さい。）","")</f>
      </c>
      <c r="D23" s="156"/>
      <c r="E23" s="156">
        <f>IF('入力シート'!$C$27="適用","同種工事の条件","")</f>
      </c>
    </row>
    <row r="24" spans="1:5" ht="12">
      <c r="A24" s="162" t="s">
        <v>131</v>
      </c>
      <c r="B24" s="83" t="str">
        <f>IF('入力シート'!$C$28="適用","同一登録工種","不適用")</f>
        <v>同一登録工種</v>
      </c>
      <c r="C24" s="175" t="str">
        <f>IF('入力シート'!$C$28="適用",'入力シート'!E28,"")</f>
        <v>ほ装</v>
      </c>
      <c r="D24" s="176"/>
      <c r="E24" s="177" t="str">
        <f>IF('入力シート'!$C$28="適用","同一登録工種","")</f>
        <v>同一登録工種</v>
      </c>
    </row>
    <row r="25" spans="1:5" ht="24.75" customHeight="1">
      <c r="A25" s="162"/>
      <c r="B25" s="163" t="str">
        <f>IF('入力シート'!$C$28="適用","工事１","")</f>
        <v>工事１</v>
      </c>
      <c r="C25" s="99" t="str">
        <f>IF('入力シート'!$C$28="適用","工事名","")</f>
        <v>工事名</v>
      </c>
      <c r="D25" s="164"/>
      <c r="E25" s="165"/>
    </row>
    <row r="26" spans="1:5" ht="12">
      <c r="A26" s="162"/>
      <c r="B26" s="163" t="str">
        <f>IF('入力シート'!$C$28="適用","同一登録工種","")</f>
        <v>同一登録工種</v>
      </c>
      <c r="C26" s="83" t="str">
        <f>IF('入力シート'!$C$28="適用","工事成績評定点","")</f>
        <v>工事成績評定点</v>
      </c>
      <c r="D26" s="157"/>
      <c r="E26" s="158"/>
    </row>
    <row r="27" spans="1:5" ht="24.75" customHeight="1">
      <c r="A27" s="162"/>
      <c r="B27" s="163" t="str">
        <f>IF('入力シート'!$C$28="適用","工事２","")</f>
        <v>工事２</v>
      </c>
      <c r="C27" s="99" t="str">
        <f>IF('入力シート'!$C$28="適用","工事名","")</f>
        <v>工事名</v>
      </c>
      <c r="D27" s="164"/>
      <c r="E27" s="165"/>
    </row>
    <row r="28" spans="1:5" ht="12">
      <c r="A28" s="162"/>
      <c r="B28" s="163" t="str">
        <f>IF('入力シート'!$C$28="適用","同一登録工種","")</f>
        <v>同一登録工種</v>
      </c>
      <c r="C28" s="83" t="str">
        <f>IF('入力シート'!$C$28="適用","工事成績評定点","")</f>
        <v>工事成績評定点</v>
      </c>
      <c r="D28" s="157"/>
      <c r="E28" s="158"/>
    </row>
    <row r="29" spans="1:5" ht="12">
      <c r="A29" s="162"/>
      <c r="B29" s="83" t="str">
        <f>IF('入力シート'!$C$28="適用","添付資料","")</f>
        <v>添付資料</v>
      </c>
      <c r="C29" s="159" t="str">
        <f>IF('入力シート'!$C$28="適用","工事完成検査結果通知書の写し","")</f>
        <v>工事完成検査結果通知書の写し</v>
      </c>
      <c r="D29" s="160"/>
      <c r="E29" s="161" t="str">
        <f>IF('入力シート'!$C$28="適用","同一登録工種","")</f>
        <v>同一登録工種</v>
      </c>
    </row>
    <row r="30" spans="1:5" ht="12">
      <c r="A30" s="166" t="s">
        <v>46</v>
      </c>
      <c r="B30" s="83" t="str">
        <f>IF('入力シート'!$C$29="適用","部門","不適用")</f>
        <v>部門</v>
      </c>
      <c r="C30" s="159" t="str">
        <f>IF('入力シート'!$C$29="適用",'入力シート'!E29,"")</f>
        <v>土木</v>
      </c>
      <c r="D30" s="160"/>
      <c r="E30" s="161" t="str">
        <f>IF('入力シート'!$C$28="適用","同一登録工種","")</f>
        <v>同一登録工種</v>
      </c>
    </row>
    <row r="31" spans="1:5" ht="12">
      <c r="A31" s="166"/>
      <c r="B31" s="163" t="str">
        <f>IF('入力シート'!$C$29="適用","表彰年度","")</f>
        <v>表彰年度</v>
      </c>
      <c r="C31" s="83" t="str">
        <f>IF('入力シート'!$C$29="適用","表彰１","")</f>
        <v>表彰１</v>
      </c>
      <c r="D31" s="157"/>
      <c r="E31" s="158"/>
    </row>
    <row r="32" spans="1:5" ht="12">
      <c r="A32" s="166"/>
      <c r="B32" s="163" t="str">
        <f>IF('入力シート'!$C$29="適用","部門","")</f>
        <v>部門</v>
      </c>
      <c r="C32" s="83" t="str">
        <f>IF('入力シート'!$C$29="適用","表彰２","")</f>
        <v>表彰２</v>
      </c>
      <c r="D32" s="157"/>
      <c r="E32" s="158"/>
    </row>
    <row r="33" spans="1:5" ht="24.75" customHeight="1">
      <c r="A33" s="162" t="s">
        <v>132</v>
      </c>
      <c r="B33" s="83" t="str">
        <f>IF('入力シート'!$C$30="適用","同種工事","不適用")</f>
        <v>不適用</v>
      </c>
      <c r="C33" s="167">
        <f>IF('入力シート'!$C$30="適用",'入力シート'!E30,"")</f>
      </c>
      <c r="D33" s="168"/>
      <c r="E33" s="169" t="str">
        <f>IF('入力シート'!$C$28="適用","同一登録工種","")</f>
        <v>同一登録工種</v>
      </c>
    </row>
    <row r="34" spans="1:5" ht="12">
      <c r="A34" s="162"/>
      <c r="B34" s="83">
        <f>IF('入力シート'!$C$30="適用","工事名","")</f>
      </c>
      <c r="C34" s="155"/>
      <c r="D34" s="155"/>
      <c r="E34" s="155"/>
    </row>
    <row r="35" spans="1:5" ht="12">
      <c r="A35" s="162"/>
      <c r="B35" s="84">
        <f>IF('入力シート'!$C$30="適用","契約金額(税込み)","")</f>
      </c>
      <c r="C35" s="155"/>
      <c r="D35" s="155"/>
      <c r="E35" s="155"/>
    </row>
    <row r="36" spans="1:5" ht="12">
      <c r="A36" s="162"/>
      <c r="B36" s="83">
        <f>IF('入力シート'!$C$30="適用","技術者氏名","")</f>
      </c>
      <c r="C36" s="155"/>
      <c r="D36" s="155"/>
      <c r="E36" s="155"/>
    </row>
    <row r="37" spans="1:5" ht="42" customHeight="1">
      <c r="A37" s="162"/>
      <c r="B37" s="83">
        <f>IF('入力シート'!$C$30="適用","添付資料","")</f>
      </c>
      <c r="C37" s="156">
        <f>IF('入力シート'!$C$30="適用","（添付する資料名を記入して下さい。）","")</f>
      </c>
      <c r="D37" s="156"/>
      <c r="E37" s="156">
        <f>IF('入力シート'!$C$27="適用","同種工事の条件","")</f>
      </c>
    </row>
    <row r="38" spans="1:5" ht="12">
      <c r="A38" s="162" t="s">
        <v>133</v>
      </c>
      <c r="B38" s="83" t="str">
        <f>IF('入力シート'!$C$31="適用","技術者氏名","不適用")</f>
        <v>不適用</v>
      </c>
      <c r="C38" s="171"/>
      <c r="D38" s="171"/>
      <c r="E38" s="171"/>
    </row>
    <row r="39" spans="1:5" ht="12">
      <c r="A39" s="162"/>
      <c r="B39" s="85">
        <f>IF('入力シート'!$C$31="適用","監理技術者番号","")</f>
      </c>
      <c r="C39" s="171"/>
      <c r="D39" s="171"/>
      <c r="E39" s="171"/>
    </row>
    <row r="40" spans="1:5" ht="12">
      <c r="A40" s="162"/>
      <c r="B40" s="83">
        <f>IF('入力シート'!$C$31="適用","添付資料","")</f>
      </c>
      <c r="C40" s="159">
        <f>IF('入力シート'!$C$31="適用","監理技術者証及び監理技術者講習修了証の写し","")</f>
      </c>
      <c r="D40" s="160"/>
      <c r="E40" s="161">
        <f>IF('入力シート'!$C$31="適用","技術者氏名","")</f>
      </c>
    </row>
    <row r="41" spans="1:5" ht="21" customHeight="1">
      <c r="A41" s="162" t="s">
        <v>134</v>
      </c>
      <c r="B41" s="83" t="str">
        <f>IF('入力シート'!$C$32="適用","部門","不適用")</f>
        <v>部門</v>
      </c>
      <c r="C41" s="159" t="str">
        <f>IF('入力シート'!$C$32="適用",'入力シート'!E32,"")</f>
        <v>土木</v>
      </c>
      <c r="D41" s="160"/>
      <c r="E41" s="161" t="str">
        <f>IF('入力シート'!$C$28="適用","同一登録工種","")</f>
        <v>同一登録工種</v>
      </c>
    </row>
    <row r="42" spans="1:5" ht="21" customHeight="1">
      <c r="A42" s="162"/>
      <c r="B42" s="83" t="str">
        <f>IF('入力シート'!$C$32="適用","代理人氏名","")</f>
        <v>代理人氏名</v>
      </c>
      <c r="C42" s="155"/>
      <c r="D42" s="155"/>
      <c r="E42" s="155"/>
    </row>
    <row r="43" spans="1:5" ht="21" customHeight="1">
      <c r="A43" s="162"/>
      <c r="B43" s="83" t="str">
        <f>IF('入力シート'!$C$32="適用","表彰年度","")</f>
        <v>表彰年度</v>
      </c>
      <c r="C43" s="155"/>
      <c r="D43" s="155"/>
      <c r="E43" s="155"/>
    </row>
    <row r="44" spans="1:5" ht="17.25" customHeight="1">
      <c r="A44" s="162" t="s">
        <v>135</v>
      </c>
      <c r="B44" s="172" t="str">
        <f>IF('入力シート'!$C$33="適用","ISO9001の登録","不適用")</f>
        <v>ISO9001の登録</v>
      </c>
      <c r="C44" s="170"/>
      <c r="D44" s="170"/>
      <c r="E44" s="170"/>
    </row>
    <row r="45" spans="1:5" ht="17.25" customHeight="1">
      <c r="A45" s="162"/>
      <c r="B45" s="173"/>
      <c r="C45" s="174" t="str">
        <f>IF('入力シート'!$C$33="適用","（有、無どちらかを記入して下さい。）","")</f>
        <v>（有、無どちらかを記入して下さい。）</v>
      </c>
      <c r="D45" s="174"/>
      <c r="E45" s="174" t="str">
        <f>IF('入力シート'!$C$33="適用","添付書類","")</f>
        <v>添付書類</v>
      </c>
    </row>
    <row r="46" spans="1:5" ht="17.25" customHeight="1">
      <c r="A46" s="162"/>
      <c r="B46" s="82" t="str">
        <f>IF('入力シート'!$C$33="適用","添付書類","")</f>
        <v>添付書類</v>
      </c>
      <c r="C46" s="159" t="str">
        <f>IF('入力シート'!$C$33="適用","登録証の写し及び登録範囲が確認できる付属書等の写し","")</f>
        <v>登録証の写し及び登録範囲が確認できる付属書等の写し</v>
      </c>
      <c r="D46" s="160"/>
      <c r="E46" s="161" t="str">
        <f>IF('入力シート'!$C$33="適用","添付書類","")</f>
        <v>添付書類</v>
      </c>
    </row>
    <row r="47" spans="1:5" ht="18" customHeight="1">
      <c r="A47" s="162" t="s">
        <v>136</v>
      </c>
      <c r="B47" s="82" t="str">
        <f>IF('入力シート'!$C$34="適用","工事施工場所","不適用")</f>
        <v>工事施工場所</v>
      </c>
      <c r="C47" s="175" t="str">
        <f>IF('入力シート'!$C$34="適用",'入力シート'!E34,"")</f>
        <v>戸塚区</v>
      </c>
      <c r="D47" s="176"/>
      <c r="E47" s="177" t="str">
        <f>IF('入力シート'!$C$34="適用","工事施工場所","")</f>
        <v>工事施工場所</v>
      </c>
    </row>
    <row r="48" spans="1:5" ht="18" customHeight="1">
      <c r="A48" s="162"/>
      <c r="B48" s="82" t="str">
        <f>IF('入力シート'!$C$34="適用","所在地","")</f>
        <v>所在地</v>
      </c>
      <c r="C48" s="156"/>
      <c r="D48" s="156"/>
      <c r="E48" s="156"/>
    </row>
    <row r="49" spans="1:5" ht="18" customHeight="1">
      <c r="A49" s="162"/>
      <c r="B49" s="82" t="str">
        <f>IF('入力シート'!$C$34="適用","添付資料","")</f>
        <v>添付資料</v>
      </c>
      <c r="C49" s="157" t="str">
        <f>IF('入力シート'!$C$34="適用","（添付する資料名を記入して下さい。）","")</f>
        <v>（添付する資料名を記入して下さい。）</v>
      </c>
      <c r="D49" s="178"/>
      <c r="E49" s="158" t="str">
        <f>IF('入力シート'!$C$34="適用","添付資料","")</f>
        <v>添付資料</v>
      </c>
    </row>
    <row r="50" spans="1:5" ht="18" customHeight="1">
      <c r="A50" s="179" t="s">
        <v>113</v>
      </c>
      <c r="B50" s="172" t="str">
        <f>IF('入力シート'!$C$35="適用","横浜市災害協力業者名簿の登載","不適用")</f>
        <v>横浜市災害協力業者名簿の登載</v>
      </c>
      <c r="C50" s="170"/>
      <c r="D50" s="170"/>
      <c r="E50" s="170"/>
    </row>
    <row r="51" spans="1:5" ht="18" customHeight="1">
      <c r="A51" s="180"/>
      <c r="B51" s="173"/>
      <c r="C51" s="174" t="str">
        <f>IF('入力シート'!$C$35="適用","（有、無どちらかを記入して下さい。）","")</f>
        <v>（有、無どちらかを記入して下さい。）</v>
      </c>
      <c r="D51" s="174"/>
      <c r="E51" s="174" t="str">
        <f>IF('入力シート'!$C$33="適用","添付書類","")</f>
        <v>添付書類</v>
      </c>
    </row>
    <row r="52" spans="1:5" ht="14.25" customHeight="1">
      <c r="A52" s="162" t="s">
        <v>47</v>
      </c>
      <c r="B52" s="172" t="str">
        <f>IF('入力シート'!$C$36="適用","ISO14001の登録","不適用")</f>
        <v>不適用</v>
      </c>
      <c r="C52" s="170"/>
      <c r="D52" s="170"/>
      <c r="E52" s="170"/>
    </row>
    <row r="53" spans="1:5" ht="14.25" customHeight="1">
      <c r="A53" s="162"/>
      <c r="B53" s="173"/>
      <c r="C53" s="174">
        <f>IF('入力シート'!$C$36="適用","（有、無どちらかを記入して下さい。）","")</f>
      </c>
      <c r="D53" s="174"/>
      <c r="E53" s="174" t="str">
        <f>IF('入力シート'!$C$33="適用","添付書類","")</f>
        <v>添付書類</v>
      </c>
    </row>
    <row r="54" spans="1:5" ht="14.25" customHeight="1">
      <c r="A54" s="162"/>
      <c r="B54" s="82">
        <f>IF('入力シート'!$C$36="適用","添付書類","")</f>
      </c>
      <c r="C54" s="159">
        <f>IF('入力シート'!$C$36="適用","登録証の写し及び登録範囲が確認できる付属書等の写し","")</f>
      </c>
      <c r="D54" s="160"/>
      <c r="E54" s="161" t="str">
        <f>IF('入力シート'!$C$33="適用","添付書類","")</f>
        <v>添付書類</v>
      </c>
    </row>
    <row r="55" spans="1:5" ht="6.75" customHeight="1">
      <c r="A55" s="100"/>
      <c r="B55" s="100"/>
      <c r="C55" s="100"/>
      <c r="D55" s="100"/>
      <c r="E55" s="100"/>
    </row>
    <row r="56" spans="1:5" ht="12">
      <c r="A56" s="100"/>
      <c r="B56" s="101" t="s">
        <v>5</v>
      </c>
      <c r="C56" s="102" t="s">
        <v>6</v>
      </c>
      <c r="D56" s="181" t="str">
        <f>'入力シート'!E13</f>
        <v>○○　○○</v>
      </c>
      <c r="E56" s="181"/>
    </row>
    <row r="57" spans="1:5" ht="12">
      <c r="A57" s="100"/>
      <c r="B57" s="100"/>
      <c r="C57" s="103" t="s">
        <v>7</v>
      </c>
      <c r="D57" s="182" t="str">
        <f>'入力シート'!E14</f>
        <v>045-999-9999</v>
      </c>
      <c r="E57" s="182"/>
    </row>
    <row r="58" spans="1:10" ht="12">
      <c r="A58" s="100"/>
      <c r="B58" s="100"/>
      <c r="C58" s="103" t="s">
        <v>8</v>
      </c>
      <c r="D58" s="182" t="str">
        <f>'入力シート'!E15</f>
        <v>045-111-1111</v>
      </c>
      <c r="E58" s="182"/>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D56:E56"/>
    <mergeCell ref="D57:E57"/>
    <mergeCell ref="D58:E58"/>
    <mergeCell ref="C6:D6"/>
    <mergeCell ref="C8:C11"/>
    <mergeCell ref="D25:E25"/>
    <mergeCell ref="D26:E26"/>
    <mergeCell ref="B19:E19"/>
    <mergeCell ref="A13:E13"/>
    <mergeCell ref="C24:E24"/>
    <mergeCell ref="A20:A23"/>
    <mergeCell ref="C20:E20"/>
    <mergeCell ref="C21:E21"/>
    <mergeCell ref="C50:E50"/>
    <mergeCell ref="C41:E41"/>
    <mergeCell ref="C42:E42"/>
    <mergeCell ref="A47:A49"/>
    <mergeCell ref="C47:E47"/>
    <mergeCell ref="C49:E49"/>
    <mergeCell ref="A52:A54"/>
    <mergeCell ref="C52:E52"/>
    <mergeCell ref="C54:E54"/>
    <mergeCell ref="B50:B51"/>
    <mergeCell ref="C51:E51"/>
    <mergeCell ref="A50:A51"/>
    <mergeCell ref="B52:B53"/>
    <mergeCell ref="C53:E53"/>
    <mergeCell ref="C48:E48"/>
    <mergeCell ref="C40:E40"/>
    <mergeCell ref="A44:A46"/>
    <mergeCell ref="C44:E44"/>
    <mergeCell ref="C46:E46"/>
    <mergeCell ref="A38:A40"/>
    <mergeCell ref="C38:E38"/>
    <mergeCell ref="C39:E39"/>
    <mergeCell ref="B44:B45"/>
    <mergeCell ref="C45:E45"/>
    <mergeCell ref="A41:A43"/>
    <mergeCell ref="C43:E43"/>
    <mergeCell ref="A33:A37"/>
    <mergeCell ref="C33:E33"/>
    <mergeCell ref="C34:E34"/>
    <mergeCell ref="C35:E35"/>
    <mergeCell ref="C37:E37"/>
    <mergeCell ref="C36:E36"/>
    <mergeCell ref="A24:A29"/>
    <mergeCell ref="B31:B32"/>
    <mergeCell ref="D27:E27"/>
    <mergeCell ref="D28:E28"/>
    <mergeCell ref="B25:B26"/>
    <mergeCell ref="A30:A32"/>
    <mergeCell ref="B27:B28"/>
    <mergeCell ref="C7:D7"/>
    <mergeCell ref="C22:E22"/>
    <mergeCell ref="C23:E23"/>
    <mergeCell ref="D31:E31"/>
    <mergeCell ref="D32:E32"/>
    <mergeCell ref="C30:E30"/>
    <mergeCell ref="C29:E29"/>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k.kobayashi</cp:lastModifiedBy>
  <cp:lastPrinted>2012-04-23T01:14:46Z</cp:lastPrinted>
  <dcterms:created xsi:type="dcterms:W3CDTF">2008-03-03T07:57:31Z</dcterms:created>
  <dcterms:modified xsi:type="dcterms:W3CDTF">2012-05-18T06:34:44Z</dcterms:modified>
  <cp:category/>
  <cp:version/>
  <cp:contentType/>
  <cp:contentStatus/>
</cp:coreProperties>
</file>