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80" yWindow="60" windowWidth="10590" windowHeight="9150" tabRatio="909" activeTab="1"/>
  </bookViews>
  <sheets>
    <sheet name="入力シート" sheetId="1" r:id="rId1"/>
    <sheet name="実施要領書(表紙)" sheetId="2" r:id="rId2"/>
    <sheet name="実施要領書(標準型)" sheetId="3" r:id="rId3"/>
    <sheet name="実施要領書(標準型)別表" sheetId="4" r:id="rId4"/>
    <sheet name="標準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 name="第８号様式 " sheetId="12" r:id="rId12"/>
    <sheet name="第９号様式 " sheetId="13" r:id="rId13"/>
  </sheets>
  <definedNames>
    <definedName name="OLE_LINK3" localSheetId="3">'実施要領書(標準型)別表'!$C$47</definedName>
    <definedName name="_xlnm.Print_Area" localSheetId="11">'第８号様式 '!$A$1:$N$74</definedName>
    <definedName name="_xlnm.Print_Area" localSheetId="12">'第９号様式 '!$A$1:$T$71</definedName>
    <definedName name="_xlnm.Print_Titles" localSheetId="3">'実施要領書(標準型)別表'!$3:$3</definedName>
    <definedName name="_xlnm.Print_Titles" localSheetId="4">'標準型第１号様式'!$29:$29</definedName>
  </definedNames>
  <calcPr fullCalcOnLoad="1"/>
</workbook>
</file>

<file path=xl/sharedStrings.xml><?xml version="1.0" encoding="utf-8"?>
<sst xmlns="http://schemas.openxmlformats.org/spreadsheetml/2006/main" count="365" uniqueCount="251">
  <si>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</si>
  <si>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</si>
  <si>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</si>
  <si>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</si>
  <si>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</si>
  <si>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</si>
  <si>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</si>
  <si>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</si>
  <si>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</si>
  <si>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</si>
  <si>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</si>
  <si>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</si>
  <si>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</si>
  <si>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</si>
  <si>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</si>
  <si>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</si>
  <si>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</si>
  <si>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</si>
  <si>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</si>
  <si>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</si>
  <si>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</si>
  <si>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</si>
  <si>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</si>
  <si>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</si>
  <si>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</si>
  <si>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</si>
  <si>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</si>
  <si>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</si>
  <si>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</si>
  <si>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</si>
  <si>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</si>
  <si>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</si>
  <si>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</si>
  <si>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</si>
  <si>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</si>
  <si>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</si>
  <si>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</si>
  <si>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</si>
  <si>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</si>
  <si>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</si>
  <si>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</si>
  <si>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</si>
  <si>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</si>
  <si>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</si>
  <si>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</si>
  <si>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</si>
  <si>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</si>
  <si>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</si>
  <si>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</si>
  <si>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</si>
  <si>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</si>
  <si>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</si>
  <si>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</si>
  <si>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</si>
  <si>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</si>
  <si>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</si>
  <si>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</si>
  <si>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</si>
  <si>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</si>
  <si>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</si>
  <si>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</si>
  <si>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</si>
  <si>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</si>
  <si>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</si>
  <si>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</si>
  <si>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</si>
  <si>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</si>
  <si>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</si>
  <si>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</si>
  <si>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</si>
  <si>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</si>
  <si>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</si>
  <si>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</si>
  <si>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</si>
  <si>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</si>
  <si>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</si>
  <si>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</si>
  <si>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</si>
  <si>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</si>
  <si>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</si>
  <si>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</si>
  <si>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</si>
  <si>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</si>
  <si>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</si>
  <si>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</si>
  <si>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</si>
  <si>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</si>
  <si>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</si>
  <si>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</si>
  <si>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</si>
  <si>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</si>
  <si>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</si>
  <si>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</si>
  <si>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</si>
  <si>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</si>
  <si>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</si>
  <si>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</si>
  <si>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</si>
  <si>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</si>
  <si>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</si>
  <si>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</si>
  <si>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</si>
  <si>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</si>
  <si>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</si>
  <si>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</si>
  <si>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</si>
  <si>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</si>
  <si>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</si>
  <si>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</si>
  <si>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</si>
  <si>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</si>
  <si>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</si>
  <si>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</si>
  <si>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</si>
  <si>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</si>
  <si>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</si>
  <si>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</si>
  <si>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</si>
  <si>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</si>
  <si>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</si>
  <si>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</si>
  <si>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</si>
  <si>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</si>
  <si>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</si>
  <si>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</si>
  <si>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</si>
  <si>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</si>
  <si>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</si>
  <si>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</si>
  <si>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</si>
  <si>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</si>
  <si>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</si>
  <si>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</si>
  <si>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</si>
  <si>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</si>
  <si>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</si>
  <si>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</si>
  <si>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</si>
  <si>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</si>
  <si>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</si>
  <si>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</si>
  <si>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</si>
  <si>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</si>
  <si>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</si>
  <si>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</si>
  <si>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</si>
  <si>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</si>
  <si>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</si>
  <si>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</si>
  <si>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</si>
  <si>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</si>
  <si>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</si>
  <si>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配置予定技術者の資格</t>
  </si>
  <si>
    <t>配置予定現場代理人の横浜市優良工事技術者表彰の実績</t>
  </si>
  <si>
    <t>建設業の許可における主たる営業所の所在地</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</si>
  <si>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</si>
  <si>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</si>
  <si>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</si>
  <si>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</si>
  <si>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</si>
  <si>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</si>
  <si>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</si>
  <si>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</si>
  <si>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</si>
  <si>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</si>
  <si>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</si>
  <si>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</si>
  <si>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</si>
  <si>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</si>
  <si>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</si>
  <si>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</si>
  <si>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</si>
  <si>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</si>
  <si>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</si>
  <si>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</si>
  <si>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</si>
  <si>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</si>
  <si>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</si>
  <si>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</si>
  <si>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</si>
  <si>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</si>
  <si>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</si>
  <si>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</si>
  <si>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</si>
  <si>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</si>
  <si>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</si>
  <si>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</si>
  <si>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</si>
  <si>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</si>
  <si>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</si>
  <si>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</si>
  <si>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</si>
  <si>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</si>
  <si>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</si>
  <si>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</si>
  <si>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</si>
  <si>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</si>
  <si>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7</t>
    </r>
    <r>
      <rPr>
        <sz val="11"/>
        <rFont val="ＭＳ Ｐゴシック"/>
        <family val="3"/>
      </rPr>
      <t>/</t>
    </r>
    <r>
      <rPr>
        <sz val="11"/>
        <rFont val="ＭＳ Ｐゴシック"/>
        <family val="3"/>
      </rPr>
      <t>26</t>
    </r>
    <r>
      <rPr>
        <sz val="11"/>
        <rFont val="ＭＳ Ｐゴシック"/>
        <family val="3"/>
      </rPr>
      <t>)</t>
    </r>
  </si>
  <si>
    <t>技術提案に係る施工計画</t>
  </si>
  <si>
    <t>技術提案</t>
  </si>
  <si>
    <t>1　技術提案</t>
  </si>
  <si>
    <t>　　　　　　　　　　　　　　　　　　　　　　　　　　あり　　　</t>
  </si>
  <si>
    <t>　　　　　　　　　　　　　　　　　　　　　　　　　　なし</t>
  </si>
  <si>
    <t>２　技術提案の概要</t>
  </si>
  <si>
    <t>施工方法</t>
  </si>
  <si>
    <t>技術提案の有無</t>
  </si>
  <si>
    <r>
      <t>注　あり・なしは必ずどちらかを○で囲んで下さい。ありを選択した場合は</t>
    </r>
    <r>
      <rPr>
        <sz val="11"/>
        <rFont val="ＭＳ Ｐ明朝"/>
        <family val="1"/>
      </rPr>
      <t>技術提案の概要を必ず記入します。</t>
    </r>
  </si>
  <si>
    <t>（用紙A4）</t>
  </si>
  <si>
    <t>技術提案に係る施工計画</t>
  </si>
  <si>
    <t>（技術提案の計画の実現性、有効性）</t>
  </si>
  <si>
    <t>施工計画</t>
  </si>
  <si>
    <t>（用紙A4）</t>
  </si>
  <si>
    <t>不適用</t>
  </si>
  <si>
    <t>（標準型）</t>
  </si>
  <si>
    <t>総合評価落札方式実施要領書(標準型)</t>
  </si>
  <si>
    <t>１　適用
本実施要領書は、価格その他の条件が本市にとって最も有利なものをもって申し込みをした者を落札者として決定する総合評価落札方式（標準型）による次の工事に適用します。</t>
  </si>
  <si>
    <t>技術資料提出書（標準型）</t>
  </si>
  <si>
    <t>７　欠格要件
    提出された技術資料のうち、技術提案または簡易な施工計画が、以下の項目に一つでも該当する場合は、
  不適切な内容とみなし欠格とします。この場合、技術評価点を計算せず、落札者としません。
  (1) 内容の記載がないもの。（工程管理に係る技術的所見にあっては、工程表と技術的所見のいずれか）
  (2) 様式の提出がないもの。（技術提案に係る施工計画を除く）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</si>
  <si>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第８号様式</t>
  </si>
  <si>
    <t>第９号様式</t>
  </si>
  <si>
    <t>８号</t>
  </si>
  <si>
    <t>技術提案に係る技術的所見を記入して下さい。指定の様式(A4片面)2枚以内とします。</t>
  </si>
  <si>
    <t>不要</t>
  </si>
  <si>
    <t>不適切である。</t>
  </si>
  <si>
    <t>９号</t>
  </si>
  <si>
    <t>欠格</t>
  </si>
  <si>
    <t>第８号</t>
  </si>
  <si>
    <t>第９号</t>
  </si>
  <si>
    <t>久保沢ずい道耐震補強工事</t>
  </si>
  <si>
    <t>技術提案の実現性・有効性を確認できる施工計画</t>
  </si>
  <si>
    <t>横浜市優良工事請負業者表彰の同一部門</t>
  </si>
  <si>
    <t>配置予定技術者の施工経験の同種工事</t>
  </si>
  <si>
    <t>横浜市優良工事技術者表彰の同一部門</t>
  </si>
  <si>
    <t>現場条件や工事目的物の構造を踏まえて、具体的で的確な提案があり、より優位な工夫が見られる。</t>
  </si>
  <si>
    <t>現場条件や工事目的物の構造を踏まえて、具体的で的確な提案があり、優位な工夫が見られる。</t>
  </si>
  <si>
    <t>現場条件や工事目的物の構造を踏まえて、具体的で的確な提案が記載されている。</t>
  </si>
  <si>
    <t>一般的な事項の記載となっている。提案が不明確である。提案がない。</t>
  </si>
  <si>
    <t>技術提案に対して、現場条件を的確に反映しており、技術提案の実現性、有効性が具体的かつ詳細に記載されている。</t>
  </si>
  <si>
    <t>技術提案の実現性、有効性が概ね記載されている。</t>
  </si>
  <si>
    <t>一般的な事項の記載となっている。提案が不明確である。提案がない。</t>
  </si>
  <si>
    <t>工事目的物の性能・強度等に関する提案</t>
  </si>
  <si>
    <t>限られた断水可能期間内で、適切かつ効率的に行う必要がある下記の坑内作業等に関する施工上の工夫
（１）ずい道と地山との間の空洞への充填材注入（調査結果注入量1,200ｍ3以上）、　（２）新設樹脂コンクリートパネル覆工の裏側への充填材注入、　（３）湧水の有無等、様々な補修必要箇所の補修、　（４）「鋼板内巻工法」と「鋼製支保工＋樹脂コンクリートパネル工法」の２種類の工法により計900ｍ以上行う耐震補強の施工手順、　（５）その他施工上留意すべき事項</t>
  </si>
  <si>
    <t xml:space="preserve">限られた断水可能期間内で、適切かつ効率的に行う必要がある下記の坑内作業等に関する施工上の工夫
（１）ずい道と地山との間の空洞への充填材注入（調査結果注入量1,200ｍ3以上）、　（２）新設樹脂コンクリートパネル覆工の裏側への充填材注入、　（３）湧水の有無等、様々な補修必要箇所の補修、　（４）「鋼板内巻工法」と「鋼製支保工＋樹脂コンクリートパネル工法」の２種類の工法により計900ｍ以上行う耐震補強の施工手順、　（５）その他施工上留意すべき事項
</t>
  </si>
  <si>
    <t>045-111-1111</t>
  </si>
  <si>
    <t>技術提案に係る施工計画を記載して下さい。指定の様式(A4片面)2枚以内あるいは(A3片面)1枚までを限度とします。</t>
  </si>
  <si>
    <t>企業の技術力</t>
  </si>
  <si>
    <t>酸素欠乏症・熱中症等の対策、緊急時（酸素濃度低下時や地震時等）に備えた坑内作業の安全対策について</t>
  </si>
  <si>
    <r>
      <t>地域住民や周辺</t>
    </r>
    <r>
      <rPr>
        <sz val="11"/>
        <rFont val="ＭＳ Ｐゴシック"/>
        <family val="3"/>
      </rPr>
      <t>施設利用者、湧水や樹木等の周辺環境への工事による影響を極力減らす配慮について</t>
    </r>
  </si>
  <si>
    <t>工事目的物の性能・強度等に関する提案</t>
  </si>
  <si>
    <t>工事目的物の性能・強度等に関する提案</t>
  </si>
  <si>
    <t>（工事目的物の性能、強度等に関する提案）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</si>
</sst>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ck">
        <color indexed="10"/>
      </right>
      <top>
        <color indexed="63"/>
      </top>
      <bottom style="thin"/>
    </border>
    <border>
      <left style="thick">
        <color indexed="10"/>
      </left>
      <right style="thick">
        <color indexed="10"/>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28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0" fontId="2" fillId="0" borderId="21" xfId="0" applyFont="1" applyBorder="1" applyAlignment="1" applyProtection="1">
      <alignment vertical="center" wrapText="1"/>
      <protection/>
    </xf>
    <xf numFmtId="0" fontId="0" fillId="34" borderId="39" xfId="0" applyFill="1" applyBorder="1" applyAlignment="1" applyProtection="1">
      <alignment horizontal="center" vertical="center"/>
      <protection/>
    </xf>
    <xf numFmtId="0" fontId="0" fillId="0" borderId="40" xfId="0" applyBorder="1" applyAlignment="1" applyProtection="1">
      <alignment vertical="center" wrapText="1"/>
      <protection/>
    </xf>
    <xf numFmtId="0" fontId="4" fillId="0" borderId="0" xfId="0" applyFont="1" applyAlignment="1">
      <alignment horizontal="left" vertical="center"/>
    </xf>
    <xf numFmtId="0" fontId="10" fillId="0" borderId="18" xfId="0" applyFont="1" applyFill="1" applyBorder="1" applyAlignment="1">
      <alignment horizontal="left" vertical="center" wrapText="1"/>
    </xf>
    <xf numFmtId="0" fontId="0" fillId="34" borderId="20" xfId="0" applyFont="1" applyFill="1" applyBorder="1" applyAlignment="1" applyProtection="1">
      <alignment vertical="center" wrapText="1"/>
      <protection/>
    </xf>
    <xf numFmtId="0" fontId="0" fillId="0" borderId="22" xfId="0" applyFont="1" applyBorder="1" applyAlignment="1" applyProtection="1">
      <alignment vertical="center" wrapText="1"/>
      <protection/>
    </xf>
    <xf numFmtId="0" fontId="10" fillId="0" borderId="24"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4"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18" fillId="0" borderId="0" xfId="0" applyFont="1" applyAlignment="1">
      <alignment horizontal="center" vertical="center"/>
    </xf>
    <xf numFmtId="0" fontId="16" fillId="0" borderId="18" xfId="0" applyFont="1" applyBorder="1" applyAlignment="1">
      <alignment vertical="center" wrapText="1"/>
    </xf>
    <xf numFmtId="0" fontId="16" fillId="0" borderId="0" xfId="0" applyFont="1" applyBorder="1" applyAlignment="1">
      <alignment vertical="center" wrapText="1"/>
    </xf>
    <xf numFmtId="0" fontId="4" fillId="0" borderId="0" xfId="0" applyFont="1" applyAlignment="1">
      <alignment vertical="top" wrapText="1"/>
    </xf>
    <xf numFmtId="0" fontId="16" fillId="0" borderId="18" xfId="0" applyFont="1" applyBorder="1" applyAlignment="1">
      <alignment vertical="center" shrinkToFit="1"/>
    </xf>
    <xf numFmtId="0" fontId="16" fillId="0" borderId="18" xfId="0" applyFont="1" applyFill="1" applyBorder="1" applyAlignment="1">
      <alignment vertical="center" wrapText="1"/>
    </xf>
    <xf numFmtId="0" fontId="4" fillId="0" borderId="0" xfId="0" applyFont="1" applyFill="1" applyAlignment="1">
      <alignment vertical="top" wrapText="1"/>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18" xfId="0" applyFont="1" applyBorder="1" applyAlignment="1">
      <alignment horizontal="center" vertical="center"/>
    </xf>
    <xf numFmtId="0" fontId="4" fillId="0" borderId="18" xfId="0" applyFont="1" applyBorder="1" applyAlignment="1">
      <alignment vertical="center"/>
    </xf>
    <xf numFmtId="0" fontId="16" fillId="0" borderId="27" xfId="0" applyFont="1" applyBorder="1" applyAlignment="1">
      <alignment horizontal="left" vertical="center" wrapText="1"/>
    </xf>
    <xf numFmtId="0" fontId="16" fillId="0" borderId="20" xfId="0" applyFont="1" applyBorder="1" applyAlignment="1">
      <alignment horizontal="left" vertical="center" wrapText="1"/>
    </xf>
    <xf numFmtId="0" fontId="16" fillId="0" borderId="25" xfId="0" applyFont="1" applyBorder="1" applyAlignment="1">
      <alignment horizontal="lef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0" xfId="0" applyFont="1" applyFill="1" applyBorder="1" applyAlignment="1">
      <alignment vertical="center"/>
    </xf>
    <xf numFmtId="0" fontId="15" fillId="0" borderId="27" xfId="0" applyFont="1" applyBorder="1" applyAlignment="1">
      <alignment horizontal="left" vertical="center" wrapText="1"/>
    </xf>
    <xf numFmtId="0" fontId="15" fillId="0" borderId="20" xfId="0" applyFont="1" applyBorder="1" applyAlignment="1">
      <alignment horizontal="left" vertical="center" wrapText="1"/>
    </xf>
    <xf numFmtId="0" fontId="15" fillId="0" borderId="25" xfId="0" applyFont="1" applyBorder="1" applyAlignment="1">
      <alignment horizontal="left" vertical="center" wrapText="1"/>
    </xf>
    <xf numFmtId="0" fontId="10" fillId="0" borderId="2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2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24" xfId="0" applyFont="1" applyFill="1" applyBorder="1" applyAlignment="1">
      <alignment horizontal="justify" vertical="top" wrapText="1"/>
    </xf>
    <xf numFmtId="0" fontId="0" fillId="0" borderId="42" xfId="0" applyFont="1" applyFill="1" applyBorder="1" applyAlignment="1">
      <alignmen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1" fillId="0" borderId="24"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4" fillId="35" borderId="27"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4" fillId="0" borderId="18"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35" borderId="18"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4" fillId="0" borderId="27" xfId="0" applyFont="1" applyBorder="1" applyAlignment="1" applyProtection="1">
      <alignment horizontal="left" vertical="center" shrinkToFit="1"/>
      <protection/>
    </xf>
    <xf numFmtId="0" fontId="4" fillId="0" borderId="25" xfId="0" applyFont="1" applyBorder="1" applyAlignment="1" applyProtection="1">
      <alignment horizontal="left" vertical="center" shrinkToFit="1"/>
      <protection/>
    </xf>
    <xf numFmtId="0" fontId="4" fillId="0" borderId="27"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5" borderId="18" xfId="0" applyFont="1" applyFill="1" applyBorder="1" applyAlignment="1" applyProtection="1">
      <alignment horizontal="center" vertical="center"/>
      <protection locked="0"/>
    </xf>
    <xf numFmtId="0" fontId="4" fillId="0" borderId="24"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4" fillId="0" borderId="42" xfId="0" applyFont="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locked="0"/>
    </xf>
    <xf numFmtId="0" fontId="4" fillId="35" borderId="20" xfId="0" applyFont="1" applyFill="1" applyBorder="1" applyAlignment="1" applyProtection="1">
      <alignment vertical="center"/>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3"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67" xfId="0" applyFont="1" applyBorder="1" applyAlignment="1">
      <alignment horizontal="left" vertical="center"/>
    </xf>
    <xf numFmtId="0" fontId="4" fillId="0" borderId="36"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71"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4" fillId="0" borderId="75"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20" xfId="0" applyFont="1" applyBorder="1" applyAlignment="1">
      <alignment horizontal="left" vertical="center" indent="1"/>
    </xf>
    <xf numFmtId="0" fontId="4" fillId="0" borderId="17" xfId="0" applyFont="1" applyBorder="1" applyAlignment="1">
      <alignment horizontal="center" vertical="center"/>
    </xf>
    <xf numFmtId="0" fontId="4" fillId="0" borderId="76" xfId="0" applyFont="1" applyBorder="1" applyAlignment="1">
      <alignment horizontal="center" vertical="center"/>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77" xfId="0" applyFont="1" applyBorder="1" applyAlignment="1">
      <alignment horizontal="center" vertical="center"/>
    </xf>
    <xf numFmtId="0" fontId="15" fillId="0" borderId="64" xfId="0" applyFont="1" applyBorder="1" applyAlignment="1">
      <alignment horizontal="left" vertical="center" wrapText="1" indent="1"/>
    </xf>
    <xf numFmtId="0" fontId="15" fillId="0" borderId="65" xfId="0" applyFont="1" applyBorder="1" applyAlignment="1">
      <alignment horizontal="left" vertical="center" wrapText="1" indent="1"/>
    </xf>
    <xf numFmtId="0" fontId="15" fillId="0" borderId="66" xfId="0" applyFont="1" applyBorder="1" applyAlignment="1">
      <alignment horizontal="left" vertical="center" wrapText="1" indent="1"/>
    </xf>
    <xf numFmtId="0" fontId="4" fillId="0" borderId="74" xfId="0" applyFont="1" applyBorder="1" applyAlignment="1">
      <alignment horizontal="center" vertical="center"/>
    </xf>
    <xf numFmtId="0" fontId="4" fillId="0" borderId="36" xfId="0" applyFont="1" applyBorder="1" applyAlignment="1">
      <alignment horizontal="center" vertical="center"/>
    </xf>
    <xf numFmtId="0" fontId="4" fillId="0" borderId="68" xfId="0" applyFont="1" applyBorder="1" applyAlignment="1">
      <alignment horizontal="center" vertical="center"/>
    </xf>
    <xf numFmtId="0" fontId="4" fillId="0" borderId="7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5"/>
  <sheetViews>
    <sheetView zoomScaleSheetLayoutView="5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67</v>
      </c>
      <c r="C3" s="70"/>
    </row>
    <row r="4" spans="2:3" ht="13.5">
      <c r="B4" s="70" t="s">
        <v>69</v>
      </c>
      <c r="C4" s="70"/>
    </row>
    <row r="5" spans="2:6" ht="27" customHeight="1" thickBot="1">
      <c r="B5" s="71" t="s">
        <v>3</v>
      </c>
      <c r="C5" s="71"/>
      <c r="D5" s="71" t="s">
        <v>41</v>
      </c>
      <c r="E5" s="72" t="s">
        <v>66</v>
      </c>
      <c r="F5" s="73" t="s">
        <v>47</v>
      </c>
    </row>
    <row r="6" spans="2:6" ht="37.5" customHeight="1" thickTop="1">
      <c r="B6" s="139" t="s">
        <v>40</v>
      </c>
      <c r="C6" s="74"/>
      <c r="D6" s="75" t="s">
        <v>45</v>
      </c>
      <c r="E6" s="64" t="s">
        <v>58</v>
      </c>
      <c r="F6" s="76" t="s">
        <v>48</v>
      </c>
    </row>
    <row r="7" spans="2:7" ht="37.5" customHeight="1">
      <c r="B7" s="140"/>
      <c r="C7" s="77"/>
      <c r="D7" s="78" t="s">
        <v>23</v>
      </c>
      <c r="E7" s="65" t="s">
        <v>60</v>
      </c>
      <c r="F7" s="76" t="s">
        <v>52</v>
      </c>
      <c r="G7" s="138" t="s">
        <v>53</v>
      </c>
    </row>
    <row r="8" spans="2:7" ht="37.5" customHeight="1">
      <c r="B8" s="141"/>
      <c r="C8" s="79"/>
      <c r="D8" s="78" t="s">
        <v>39</v>
      </c>
      <c r="E8" s="66">
        <v>12345</v>
      </c>
      <c r="F8" s="76" t="s">
        <v>68</v>
      </c>
      <c r="G8" s="138"/>
    </row>
    <row r="9" spans="2:7" ht="37.5" customHeight="1">
      <c r="B9" s="139" t="s">
        <v>21</v>
      </c>
      <c r="C9" s="74"/>
      <c r="D9" s="78" t="s">
        <v>19</v>
      </c>
      <c r="E9" s="65" t="s">
        <v>59</v>
      </c>
      <c r="F9" s="80" t="s">
        <v>49</v>
      </c>
      <c r="G9" s="138"/>
    </row>
    <row r="10" spans="2:7" ht="37.5" customHeight="1">
      <c r="B10" s="140"/>
      <c r="C10" s="77"/>
      <c r="D10" s="78" t="s">
        <v>17</v>
      </c>
      <c r="E10" s="65" t="s">
        <v>55</v>
      </c>
      <c r="F10" s="76" t="s">
        <v>50</v>
      </c>
      <c r="G10" s="138"/>
    </row>
    <row r="11" spans="2:6" ht="37.5" customHeight="1">
      <c r="B11" s="140"/>
      <c r="C11" s="77"/>
      <c r="D11" s="78" t="s">
        <v>46</v>
      </c>
      <c r="E11" s="65" t="s">
        <v>62</v>
      </c>
      <c r="F11" s="76" t="s">
        <v>54</v>
      </c>
    </row>
    <row r="12" spans="2:6" ht="37.5" customHeight="1">
      <c r="B12" s="140"/>
      <c r="C12" s="77"/>
      <c r="D12" s="78" t="s">
        <v>195</v>
      </c>
      <c r="E12" s="66">
        <v>56789</v>
      </c>
      <c r="F12" s="76" t="s">
        <v>54</v>
      </c>
    </row>
    <row r="13" spans="2:6" ht="37.5" customHeight="1">
      <c r="B13" s="140"/>
      <c r="C13" s="77"/>
      <c r="D13" s="78" t="s">
        <v>44</v>
      </c>
      <c r="E13" s="65" t="s">
        <v>56</v>
      </c>
      <c r="F13" s="142" t="s">
        <v>51</v>
      </c>
    </row>
    <row r="14" spans="2:6" ht="37.5" customHeight="1">
      <c r="B14" s="140"/>
      <c r="C14" s="77"/>
      <c r="D14" s="78" t="s">
        <v>15</v>
      </c>
      <c r="E14" s="65" t="s">
        <v>57</v>
      </c>
      <c r="F14" s="143"/>
    </row>
    <row r="15" spans="2:6" ht="37.5" customHeight="1" thickBot="1">
      <c r="B15" s="141"/>
      <c r="C15" s="79"/>
      <c r="D15" s="78" t="s">
        <v>16</v>
      </c>
      <c r="E15" s="67" t="s">
        <v>243</v>
      </c>
      <c r="F15" s="144"/>
    </row>
    <row r="16" ht="37.5" customHeight="1" thickTop="1"/>
    <row r="17" spans="2:3" ht="17.25">
      <c r="B17" s="69" t="s">
        <v>70</v>
      </c>
      <c r="C17" s="69"/>
    </row>
    <row r="18" spans="2:6" ht="18" customHeight="1" thickBot="1">
      <c r="B18" s="133" t="s">
        <v>41</v>
      </c>
      <c r="C18" s="133"/>
      <c r="D18" s="133"/>
      <c r="E18" s="81" t="s">
        <v>66</v>
      </c>
      <c r="F18" s="82" t="s">
        <v>47</v>
      </c>
    </row>
    <row r="19" spans="2:6" ht="37.5" customHeight="1" thickTop="1">
      <c r="B19" s="134" t="s">
        <v>40</v>
      </c>
      <c r="C19" s="135"/>
      <c r="D19" s="84" t="s">
        <v>4</v>
      </c>
      <c r="E19" s="85" t="s">
        <v>228</v>
      </c>
      <c r="F19" s="86"/>
    </row>
    <row r="20" spans="2:6" ht="37.5" customHeight="1">
      <c r="B20" s="136"/>
      <c r="C20" s="137"/>
      <c r="D20" s="87" t="s">
        <v>108</v>
      </c>
      <c r="E20" s="120">
        <v>40865</v>
      </c>
      <c r="F20" s="121" t="s">
        <v>197</v>
      </c>
    </row>
    <row r="21" spans="2:6" ht="37.5" customHeight="1">
      <c r="B21" s="136"/>
      <c r="C21" s="137"/>
      <c r="D21" s="88" t="s">
        <v>109</v>
      </c>
      <c r="E21" s="120">
        <v>40883</v>
      </c>
      <c r="F21" s="121" t="s">
        <v>197</v>
      </c>
    </row>
    <row r="22" spans="2:6" ht="37.5" customHeight="1">
      <c r="B22" s="136"/>
      <c r="C22" s="137"/>
      <c r="D22" s="88" t="s">
        <v>143</v>
      </c>
      <c r="E22" s="120">
        <v>40896</v>
      </c>
      <c r="F22" s="121" t="s">
        <v>197</v>
      </c>
    </row>
    <row r="23" spans="2:6" ht="37.5" customHeight="1">
      <c r="B23" s="136"/>
      <c r="C23" s="137"/>
      <c r="D23" s="88" t="s">
        <v>144</v>
      </c>
      <c r="E23" s="120">
        <v>40898</v>
      </c>
      <c r="F23" s="121" t="s">
        <v>197</v>
      </c>
    </row>
    <row r="24" spans="2:6" ht="37.5" customHeight="1" thickBot="1">
      <c r="B24" s="136"/>
      <c r="C24" s="137"/>
      <c r="D24" s="88" t="s">
        <v>145</v>
      </c>
      <c r="E24" s="122">
        <v>40939</v>
      </c>
      <c r="F24" s="121" t="s">
        <v>197</v>
      </c>
    </row>
    <row r="25" spans="2:6" s="91" customFormat="1" ht="52.5" customHeight="1" thickTop="1">
      <c r="B25" s="89"/>
      <c r="C25" s="89"/>
      <c r="D25" s="89"/>
      <c r="E25" s="90"/>
      <c r="F25" s="118"/>
    </row>
    <row r="26" spans="2:6" ht="37.5" customHeight="1" thickBot="1">
      <c r="B26" s="92" t="s">
        <v>3</v>
      </c>
      <c r="C26" s="83" t="s">
        <v>124</v>
      </c>
      <c r="D26" s="93" t="s">
        <v>41</v>
      </c>
      <c r="E26" s="94" t="s">
        <v>66</v>
      </c>
      <c r="F26" s="92" t="s">
        <v>47</v>
      </c>
    </row>
    <row r="27" spans="2:6" ht="131.25" customHeight="1" thickTop="1">
      <c r="B27" s="84" t="s">
        <v>218</v>
      </c>
      <c r="C27" s="111" t="s">
        <v>146</v>
      </c>
      <c r="D27" s="128" t="s">
        <v>240</v>
      </c>
      <c r="E27" s="123" t="s">
        <v>242</v>
      </c>
      <c r="F27" s="95" t="s">
        <v>136</v>
      </c>
    </row>
    <row r="28" spans="2:6" ht="37.5" customHeight="1">
      <c r="B28" s="84" t="s">
        <v>219</v>
      </c>
      <c r="C28" s="112" t="s">
        <v>146</v>
      </c>
      <c r="D28" s="106" t="s">
        <v>198</v>
      </c>
      <c r="E28" s="129" t="s">
        <v>229</v>
      </c>
      <c r="F28" s="95" t="s">
        <v>136</v>
      </c>
    </row>
    <row r="29" spans="2:6" ht="37.5" customHeight="1">
      <c r="B29" s="84" t="s">
        <v>27</v>
      </c>
      <c r="C29" s="124" t="s">
        <v>212</v>
      </c>
      <c r="D29" s="106" t="s">
        <v>71</v>
      </c>
      <c r="E29" s="125"/>
      <c r="F29" s="95"/>
    </row>
    <row r="30" spans="2:6" ht="37.5" customHeight="1">
      <c r="B30" s="84" t="s">
        <v>29</v>
      </c>
      <c r="C30" s="112" t="s">
        <v>212</v>
      </c>
      <c r="D30" s="106" t="s">
        <v>6</v>
      </c>
      <c r="E30" s="96"/>
      <c r="F30" s="95"/>
    </row>
    <row r="31" spans="2:6" ht="37.5" customHeight="1">
      <c r="B31" s="84" t="s">
        <v>32</v>
      </c>
      <c r="C31" s="112" t="s">
        <v>212</v>
      </c>
      <c r="D31" s="106" t="s">
        <v>7</v>
      </c>
      <c r="E31" s="96"/>
      <c r="F31" s="95"/>
    </row>
    <row r="32" spans="2:6" ht="37.5" customHeight="1">
      <c r="B32" s="84" t="s">
        <v>33</v>
      </c>
      <c r="C32" s="112" t="s">
        <v>146</v>
      </c>
      <c r="D32" s="106" t="s">
        <v>8</v>
      </c>
      <c r="E32" s="96" t="s">
        <v>247</v>
      </c>
      <c r="F32" s="95" t="s">
        <v>136</v>
      </c>
    </row>
    <row r="33" spans="2:6" ht="37.5" customHeight="1">
      <c r="B33" s="84" t="s">
        <v>35</v>
      </c>
      <c r="C33" s="112" t="s">
        <v>146</v>
      </c>
      <c r="D33" s="106" t="s">
        <v>9</v>
      </c>
      <c r="E33" s="98" t="s">
        <v>246</v>
      </c>
      <c r="F33" s="95" t="s">
        <v>136</v>
      </c>
    </row>
    <row r="34" spans="2:6" ht="37.5" customHeight="1">
      <c r="B34" s="84" t="s">
        <v>37</v>
      </c>
      <c r="C34" s="112" t="s">
        <v>212</v>
      </c>
      <c r="D34" s="106" t="s">
        <v>10</v>
      </c>
      <c r="E34" s="96"/>
      <c r="F34" s="95"/>
    </row>
    <row r="35" spans="2:6" ht="37.5" customHeight="1">
      <c r="B35" s="88" t="s">
        <v>114</v>
      </c>
      <c r="C35" s="112" t="s">
        <v>212</v>
      </c>
      <c r="D35" s="106" t="s">
        <v>128</v>
      </c>
      <c r="E35" s="96"/>
      <c r="F35" s="95"/>
    </row>
    <row r="36" spans="2:7" ht="37.5" customHeight="1">
      <c r="B36" s="88" t="s">
        <v>115</v>
      </c>
      <c r="C36" s="112" t="s">
        <v>146</v>
      </c>
      <c r="D36" s="106" t="s">
        <v>129</v>
      </c>
      <c r="E36" s="96" t="s">
        <v>43</v>
      </c>
      <c r="F36" s="95" t="s">
        <v>130</v>
      </c>
      <c r="G36" s="97"/>
    </row>
    <row r="37" spans="2:7" ht="37.5" customHeight="1">
      <c r="B37" s="88" t="s">
        <v>116</v>
      </c>
      <c r="C37" s="112" t="s">
        <v>146</v>
      </c>
      <c r="D37" s="107" t="s">
        <v>12</v>
      </c>
      <c r="E37" s="98" t="s">
        <v>43</v>
      </c>
      <c r="F37" s="95" t="s">
        <v>131</v>
      </c>
      <c r="G37" s="97"/>
    </row>
    <row r="38" spans="2:7" ht="37.5" customHeight="1">
      <c r="B38" s="88" t="s">
        <v>117</v>
      </c>
      <c r="C38" s="112" t="s">
        <v>212</v>
      </c>
      <c r="D38" s="106" t="s">
        <v>132</v>
      </c>
      <c r="E38" s="96"/>
      <c r="F38" s="95"/>
      <c r="G38" s="97"/>
    </row>
    <row r="39" spans="2:7" ht="24" customHeight="1">
      <c r="B39" s="88" t="s">
        <v>118</v>
      </c>
      <c r="C39" s="112" t="s">
        <v>212</v>
      </c>
      <c r="D39" s="106" t="s">
        <v>110</v>
      </c>
      <c r="E39" s="99"/>
      <c r="F39" s="100"/>
      <c r="G39" s="97"/>
    </row>
    <row r="40" spans="2:7" ht="37.5" customHeight="1">
      <c r="B40" s="88" t="s">
        <v>119</v>
      </c>
      <c r="C40" s="112" t="s">
        <v>146</v>
      </c>
      <c r="D40" s="108" t="s">
        <v>134</v>
      </c>
      <c r="E40" s="98" t="s">
        <v>43</v>
      </c>
      <c r="F40" s="95" t="s">
        <v>131</v>
      </c>
      <c r="G40" s="97"/>
    </row>
    <row r="41" spans="2:7" ht="24" customHeight="1">
      <c r="B41" s="88" t="s">
        <v>120</v>
      </c>
      <c r="C41" s="112" t="s">
        <v>212</v>
      </c>
      <c r="D41" s="109" t="s">
        <v>112</v>
      </c>
      <c r="E41" s="99"/>
      <c r="F41" s="100"/>
      <c r="G41" s="101"/>
    </row>
    <row r="42" spans="2:6" ht="37.5" customHeight="1">
      <c r="B42" s="88" t="s">
        <v>121</v>
      </c>
      <c r="C42" s="112" t="s">
        <v>212</v>
      </c>
      <c r="D42" s="107" t="s">
        <v>107</v>
      </c>
      <c r="E42" s="102"/>
      <c r="F42" s="103"/>
    </row>
    <row r="43" spans="2:6" ht="36.75" customHeight="1">
      <c r="B43" s="88" t="s">
        <v>122</v>
      </c>
      <c r="C43" s="112" t="s">
        <v>212</v>
      </c>
      <c r="D43" s="109" t="s">
        <v>133</v>
      </c>
      <c r="E43" s="104"/>
      <c r="F43" s="103"/>
    </row>
    <row r="44" spans="2:6" ht="24" customHeight="1" thickBot="1">
      <c r="B44" s="88" t="s">
        <v>123</v>
      </c>
      <c r="C44" s="113" t="s">
        <v>212</v>
      </c>
      <c r="D44" s="110" t="s">
        <v>111</v>
      </c>
      <c r="E44" s="105"/>
      <c r="F44" s="103"/>
    </row>
    <row r="45" ht="14.25" thickTop="1">
      <c r="F45" s="91"/>
    </row>
  </sheetData>
  <sheetProtection password="E7B6" sheet="1"/>
  <mergeCells count="6">
    <mergeCell ref="B18:D18"/>
    <mergeCell ref="B19:C24"/>
    <mergeCell ref="G7:G10"/>
    <mergeCell ref="B6:B8"/>
    <mergeCell ref="B9:B15"/>
    <mergeCell ref="F13:F15"/>
  </mergeCells>
  <conditionalFormatting sqref="C27:C44">
    <cfRule type="cellIs" priority="1" dxfId="11" operator="equal" stopIfTrue="1">
      <formula>"適用"</formula>
    </cfRule>
  </conditionalFormatting>
  <dataValidations count="5">
    <dataValidation type="list" allowBlank="1" showInputMessage="1" showErrorMessage="1" sqref="E37 E40">
      <formula1>"土木,建築,設備"</formula1>
    </dataValidation>
    <dataValidation type="list" allowBlank="1" showInputMessage="1" showErrorMessage="1" sqref="E36">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1 E39"/>
    <dataValidation type="list" allowBlank="1" showInputMessage="1" showErrorMessage="1" sqref="C27:C44">
      <formula1>"適用,不適用"</formula1>
    </dataValidation>
    <dataValidation allowBlank="1" showInputMessage="1" showErrorMessage="1" imeMode="halfAlpha" sqref="E14:E15"/>
  </dataValidations>
  <printOptions horizontalCentered="1"/>
  <pageMargins left="0.5905511811023623" right="0.5905511811023623" top="0.72" bottom="0.51" header="0.5118110236220472" footer="0.4"/>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39" t="str">
        <f>'入力シート'!E6</f>
        <v>平成○○年○○月○○日</v>
      </c>
      <c r="M2" s="239"/>
      <c r="N2" s="239"/>
    </row>
    <row r="3" ht="54" customHeight="1"/>
    <row r="4" spans="1:14" ht="18" customHeight="1">
      <c r="A4" s="229" t="s">
        <v>2</v>
      </c>
      <c r="B4" s="229"/>
      <c r="C4" s="229"/>
      <c r="D4" s="229"/>
      <c r="E4" s="229"/>
      <c r="F4" s="229"/>
      <c r="G4" s="229"/>
      <c r="H4" s="229"/>
      <c r="I4" s="229"/>
      <c r="J4" s="229"/>
      <c r="K4" s="229"/>
      <c r="L4" s="229"/>
      <c r="M4" s="229"/>
      <c r="N4" s="229"/>
    </row>
    <row r="5" spans="1:14" ht="18" customHeight="1">
      <c r="A5" s="229" t="s">
        <v>36</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40" t="str">
        <f>'入力シート'!E7</f>
        <v>株式会社○○○○○○</v>
      </c>
      <c r="C8" s="240"/>
      <c r="D8" s="240"/>
      <c r="E8" s="240"/>
      <c r="F8" s="240"/>
      <c r="G8" s="240"/>
      <c r="H8" s="240"/>
      <c r="I8" s="240"/>
      <c r="J8" s="240"/>
      <c r="K8" s="240"/>
      <c r="L8" s="240"/>
      <c r="M8" s="240"/>
      <c r="N8" s="240"/>
    </row>
    <row r="9" ht="14.25" thickBot="1"/>
    <row r="10" spans="1:14" ht="54" customHeight="1" thickBot="1">
      <c r="A10" s="248" t="s">
        <v>72</v>
      </c>
      <c r="B10" s="249"/>
      <c r="C10" s="249"/>
      <c r="D10" s="249"/>
      <c r="E10" s="250" t="str">
        <f>IF('入力シート'!C33="適用",'入力シート'!E33,"今回工事ではこの項目を適用しません。")</f>
        <v>酸素欠乏症・熱中症等の対策、緊急時（酸素濃度低下時や地震時等）に備えた坑内作業の安全対策について</v>
      </c>
      <c r="F10" s="251"/>
      <c r="G10" s="251"/>
      <c r="H10" s="251"/>
      <c r="I10" s="251"/>
      <c r="J10" s="251"/>
      <c r="K10" s="251"/>
      <c r="L10" s="251"/>
      <c r="M10" s="251"/>
      <c r="N10" s="252"/>
    </row>
    <row r="11" ht="14.25" thickBot="1"/>
    <row r="12" spans="1:14" ht="27" customHeight="1">
      <c r="A12" s="259" t="s">
        <v>76</v>
      </c>
      <c r="B12" s="223"/>
      <c r="C12" s="223"/>
      <c r="D12" s="223"/>
      <c r="E12" s="223"/>
      <c r="F12" s="223"/>
      <c r="G12" s="223"/>
      <c r="H12" s="223"/>
      <c r="I12" s="223"/>
      <c r="J12" s="223"/>
      <c r="K12" s="223"/>
      <c r="L12" s="223"/>
      <c r="M12" s="223"/>
      <c r="N12" s="260"/>
    </row>
    <row r="13" spans="1:14" ht="27" customHeight="1">
      <c r="A13" s="261"/>
      <c r="B13" s="254"/>
      <c r="C13" s="254"/>
      <c r="D13" s="254"/>
      <c r="E13" s="254"/>
      <c r="F13" s="254"/>
      <c r="G13" s="254"/>
      <c r="H13" s="254"/>
      <c r="I13" s="254"/>
      <c r="J13" s="254"/>
      <c r="K13" s="254"/>
      <c r="L13" s="254"/>
      <c r="M13" s="254"/>
      <c r="N13" s="255"/>
    </row>
    <row r="14" spans="1:14" ht="27" customHeight="1">
      <c r="A14" s="253"/>
      <c r="B14" s="246"/>
      <c r="C14" s="246"/>
      <c r="D14" s="246"/>
      <c r="E14" s="246"/>
      <c r="F14" s="246"/>
      <c r="G14" s="246"/>
      <c r="H14" s="246"/>
      <c r="I14" s="246"/>
      <c r="J14" s="246"/>
      <c r="K14" s="246"/>
      <c r="L14" s="246"/>
      <c r="M14" s="246"/>
      <c r="N14" s="247"/>
    </row>
    <row r="15" spans="1:14" ht="27" customHeight="1">
      <c r="A15" s="253"/>
      <c r="B15" s="246"/>
      <c r="C15" s="246"/>
      <c r="D15" s="246"/>
      <c r="E15" s="246"/>
      <c r="F15" s="246"/>
      <c r="G15" s="246"/>
      <c r="H15" s="246"/>
      <c r="I15" s="246"/>
      <c r="J15" s="246"/>
      <c r="K15" s="246"/>
      <c r="L15" s="246"/>
      <c r="M15" s="246"/>
      <c r="N15" s="247"/>
    </row>
    <row r="16" spans="1:14" ht="27" customHeight="1">
      <c r="A16" s="253"/>
      <c r="B16" s="246"/>
      <c r="C16" s="246"/>
      <c r="D16" s="246"/>
      <c r="E16" s="246"/>
      <c r="F16" s="246"/>
      <c r="G16" s="246"/>
      <c r="H16" s="246"/>
      <c r="I16" s="246"/>
      <c r="J16" s="246"/>
      <c r="K16" s="246"/>
      <c r="L16" s="246"/>
      <c r="M16" s="246"/>
      <c r="N16" s="247"/>
    </row>
    <row r="17" spans="1:14" ht="27" customHeight="1">
      <c r="A17" s="253"/>
      <c r="B17" s="246"/>
      <c r="C17" s="246"/>
      <c r="D17" s="246"/>
      <c r="E17" s="246"/>
      <c r="F17" s="246"/>
      <c r="G17" s="246"/>
      <c r="H17" s="246"/>
      <c r="I17" s="246"/>
      <c r="J17" s="246"/>
      <c r="K17" s="246"/>
      <c r="L17" s="246"/>
      <c r="M17" s="246"/>
      <c r="N17" s="247"/>
    </row>
    <row r="18" spans="1:14" ht="27" customHeight="1">
      <c r="A18" s="253"/>
      <c r="B18" s="246"/>
      <c r="C18" s="246"/>
      <c r="D18" s="246"/>
      <c r="E18" s="246"/>
      <c r="F18" s="246"/>
      <c r="G18" s="246"/>
      <c r="H18" s="246"/>
      <c r="I18" s="246"/>
      <c r="J18" s="246"/>
      <c r="K18" s="246"/>
      <c r="L18" s="246"/>
      <c r="M18" s="246"/>
      <c r="N18" s="247"/>
    </row>
    <row r="19" spans="1:14" ht="27" customHeight="1">
      <c r="A19" s="253"/>
      <c r="B19" s="246"/>
      <c r="C19" s="246"/>
      <c r="D19" s="246"/>
      <c r="E19" s="246"/>
      <c r="F19" s="246"/>
      <c r="G19" s="246"/>
      <c r="H19" s="246"/>
      <c r="I19" s="246"/>
      <c r="J19" s="246"/>
      <c r="K19" s="246"/>
      <c r="L19" s="246"/>
      <c r="M19" s="246"/>
      <c r="N19" s="247"/>
    </row>
    <row r="20" spans="1:14" ht="27" customHeight="1">
      <c r="A20" s="253"/>
      <c r="B20" s="246"/>
      <c r="C20" s="246"/>
      <c r="D20" s="246"/>
      <c r="E20" s="246"/>
      <c r="F20" s="246"/>
      <c r="G20" s="246"/>
      <c r="H20" s="246"/>
      <c r="I20" s="246"/>
      <c r="J20" s="246"/>
      <c r="K20" s="246"/>
      <c r="L20" s="246"/>
      <c r="M20" s="246"/>
      <c r="N20" s="247"/>
    </row>
    <row r="21" spans="1:14" ht="27" customHeight="1">
      <c r="A21" s="253"/>
      <c r="B21" s="246"/>
      <c r="C21" s="246"/>
      <c r="D21" s="246"/>
      <c r="E21" s="246"/>
      <c r="F21" s="246"/>
      <c r="G21" s="246"/>
      <c r="H21" s="246"/>
      <c r="I21" s="246"/>
      <c r="J21" s="246"/>
      <c r="K21" s="246"/>
      <c r="L21" s="246"/>
      <c r="M21" s="246"/>
      <c r="N21" s="247"/>
    </row>
    <row r="22" spans="1:14" ht="27" customHeight="1">
      <c r="A22" s="253"/>
      <c r="B22" s="246"/>
      <c r="C22" s="246"/>
      <c r="D22" s="246"/>
      <c r="E22" s="246"/>
      <c r="F22" s="246"/>
      <c r="G22" s="246"/>
      <c r="H22" s="246"/>
      <c r="I22" s="246"/>
      <c r="J22" s="246"/>
      <c r="K22" s="246"/>
      <c r="L22" s="246"/>
      <c r="M22" s="246"/>
      <c r="N22" s="247"/>
    </row>
    <row r="23" spans="1:14" ht="27" customHeight="1">
      <c r="A23" s="253"/>
      <c r="B23" s="246"/>
      <c r="C23" s="246"/>
      <c r="D23" s="246"/>
      <c r="E23" s="246"/>
      <c r="F23" s="246"/>
      <c r="G23" s="246"/>
      <c r="H23" s="246"/>
      <c r="I23" s="246"/>
      <c r="J23" s="246"/>
      <c r="K23" s="246"/>
      <c r="L23" s="246"/>
      <c r="M23" s="246"/>
      <c r="N23" s="247"/>
    </row>
    <row r="24" spans="1:14" ht="27" customHeight="1">
      <c r="A24" s="253"/>
      <c r="B24" s="246"/>
      <c r="C24" s="246"/>
      <c r="D24" s="246"/>
      <c r="E24" s="246"/>
      <c r="F24" s="246"/>
      <c r="G24" s="246"/>
      <c r="H24" s="246"/>
      <c r="I24" s="246"/>
      <c r="J24" s="246"/>
      <c r="K24" s="246"/>
      <c r="L24" s="246"/>
      <c r="M24" s="246"/>
      <c r="N24" s="247"/>
    </row>
    <row r="25" spans="1:14" ht="27" customHeight="1">
      <c r="A25" s="253"/>
      <c r="B25" s="246"/>
      <c r="C25" s="246"/>
      <c r="D25" s="246"/>
      <c r="E25" s="246"/>
      <c r="F25" s="246"/>
      <c r="G25" s="246"/>
      <c r="H25" s="246"/>
      <c r="I25" s="246"/>
      <c r="J25" s="246"/>
      <c r="K25" s="246"/>
      <c r="L25" s="246"/>
      <c r="M25" s="246"/>
      <c r="N25" s="247"/>
    </row>
    <row r="26" spans="1:14" ht="27" customHeight="1">
      <c r="A26" s="253"/>
      <c r="B26" s="246"/>
      <c r="C26" s="246"/>
      <c r="D26" s="246"/>
      <c r="E26" s="246"/>
      <c r="F26" s="246"/>
      <c r="G26" s="246"/>
      <c r="H26" s="246"/>
      <c r="I26" s="246"/>
      <c r="J26" s="246"/>
      <c r="K26" s="246"/>
      <c r="L26" s="246"/>
      <c r="M26" s="246"/>
      <c r="N26" s="247"/>
    </row>
    <row r="27" spans="1:14" ht="27" customHeight="1">
      <c r="A27" s="253"/>
      <c r="B27" s="246"/>
      <c r="C27" s="246"/>
      <c r="D27" s="246"/>
      <c r="E27" s="246"/>
      <c r="F27" s="246"/>
      <c r="G27" s="246"/>
      <c r="H27" s="246"/>
      <c r="I27" s="246"/>
      <c r="J27" s="246"/>
      <c r="K27" s="246"/>
      <c r="L27" s="246"/>
      <c r="M27" s="246"/>
      <c r="N27" s="247"/>
    </row>
    <row r="28" spans="1:14" ht="27" customHeight="1">
      <c r="A28" s="253"/>
      <c r="B28" s="246"/>
      <c r="C28" s="246"/>
      <c r="D28" s="246"/>
      <c r="E28" s="246"/>
      <c r="F28" s="246"/>
      <c r="G28" s="246"/>
      <c r="H28" s="246"/>
      <c r="I28" s="246"/>
      <c r="J28" s="246"/>
      <c r="K28" s="246"/>
      <c r="L28" s="246"/>
      <c r="M28" s="246"/>
      <c r="N28" s="247"/>
    </row>
    <row r="29" spans="1:14" ht="27" customHeight="1">
      <c r="A29" s="253"/>
      <c r="B29" s="246"/>
      <c r="C29" s="246"/>
      <c r="D29" s="246"/>
      <c r="E29" s="246"/>
      <c r="F29" s="246"/>
      <c r="G29" s="246"/>
      <c r="H29" s="246"/>
      <c r="I29" s="246"/>
      <c r="J29" s="246"/>
      <c r="K29" s="246"/>
      <c r="L29" s="246"/>
      <c r="M29" s="246"/>
      <c r="N29" s="247"/>
    </row>
    <row r="30" spans="1:14" ht="27" customHeight="1">
      <c r="A30" s="253"/>
      <c r="B30" s="246"/>
      <c r="C30" s="246"/>
      <c r="D30" s="246"/>
      <c r="E30" s="246"/>
      <c r="F30" s="246"/>
      <c r="G30" s="246"/>
      <c r="H30" s="246"/>
      <c r="I30" s="246"/>
      <c r="J30" s="246"/>
      <c r="K30" s="246"/>
      <c r="L30" s="246"/>
      <c r="M30" s="246"/>
      <c r="N30" s="247"/>
    </row>
    <row r="31" spans="1:14" ht="27" customHeight="1">
      <c r="A31" s="253"/>
      <c r="B31" s="246"/>
      <c r="C31" s="246"/>
      <c r="D31" s="246"/>
      <c r="E31" s="246"/>
      <c r="F31" s="246"/>
      <c r="G31" s="246"/>
      <c r="H31" s="246"/>
      <c r="I31" s="246"/>
      <c r="J31" s="246"/>
      <c r="K31" s="246"/>
      <c r="L31" s="246"/>
      <c r="M31" s="246"/>
      <c r="N31" s="247"/>
    </row>
    <row r="32" spans="1:14" ht="27" customHeight="1">
      <c r="A32" s="253"/>
      <c r="B32" s="246"/>
      <c r="C32" s="246"/>
      <c r="D32" s="246"/>
      <c r="E32" s="246"/>
      <c r="F32" s="246"/>
      <c r="G32" s="246"/>
      <c r="H32" s="246"/>
      <c r="I32" s="246"/>
      <c r="J32" s="246"/>
      <c r="K32" s="246"/>
      <c r="L32" s="246"/>
      <c r="M32" s="246"/>
      <c r="N32" s="247"/>
    </row>
    <row r="33" spans="1:14" ht="27" customHeight="1">
      <c r="A33" s="253"/>
      <c r="B33" s="246"/>
      <c r="C33" s="246"/>
      <c r="D33" s="246"/>
      <c r="E33" s="246"/>
      <c r="F33" s="246"/>
      <c r="G33" s="246"/>
      <c r="H33" s="246"/>
      <c r="I33" s="246"/>
      <c r="J33" s="246"/>
      <c r="K33" s="246"/>
      <c r="L33" s="246"/>
      <c r="M33" s="246"/>
      <c r="N33" s="247"/>
    </row>
    <row r="34" spans="1:14" ht="27" customHeight="1">
      <c r="A34" s="253"/>
      <c r="B34" s="246"/>
      <c r="C34" s="246"/>
      <c r="D34" s="246"/>
      <c r="E34" s="246"/>
      <c r="F34" s="246"/>
      <c r="G34" s="246"/>
      <c r="H34" s="246"/>
      <c r="I34" s="246"/>
      <c r="J34" s="246"/>
      <c r="K34" s="246"/>
      <c r="L34" s="246"/>
      <c r="M34" s="246"/>
      <c r="N34" s="247"/>
    </row>
    <row r="35" spans="1:14" ht="27" customHeight="1" thickBot="1">
      <c r="A35" s="258"/>
      <c r="B35" s="256"/>
      <c r="C35" s="256"/>
      <c r="D35" s="256"/>
      <c r="E35" s="256"/>
      <c r="F35" s="256"/>
      <c r="G35" s="256"/>
      <c r="H35" s="256"/>
      <c r="I35" s="256"/>
      <c r="J35" s="256"/>
      <c r="K35" s="256"/>
      <c r="L35" s="256"/>
      <c r="M35" s="256"/>
      <c r="N35" s="257"/>
    </row>
    <row r="36" spans="1:14" ht="13.5" customHeight="1">
      <c r="A36" s="9"/>
      <c r="B36" s="9"/>
      <c r="C36" s="9"/>
      <c r="D36" s="9"/>
      <c r="E36" s="9"/>
      <c r="F36" s="9"/>
      <c r="G36" s="9"/>
      <c r="H36" s="9"/>
      <c r="I36" s="9"/>
      <c r="J36" s="9"/>
      <c r="K36" s="9"/>
      <c r="L36" s="9"/>
      <c r="M36" s="9"/>
      <c r="N36" s="9"/>
    </row>
    <row r="37" ht="13.5">
      <c r="N37" s="2" t="s">
        <v>30</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B7" sqref="B7:N7"/>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39" t="str">
        <f>'入力シート'!E6</f>
        <v>平成○○年○○月○○日</v>
      </c>
      <c r="M2" s="239"/>
      <c r="N2" s="239"/>
    </row>
    <row r="3" ht="54" customHeight="1"/>
    <row r="4" spans="1:14" ht="18" customHeight="1">
      <c r="A4" s="229" t="s">
        <v>2</v>
      </c>
      <c r="B4" s="229"/>
      <c r="C4" s="229"/>
      <c r="D4" s="229"/>
      <c r="E4" s="229"/>
      <c r="F4" s="229"/>
      <c r="G4" s="229"/>
      <c r="H4" s="229"/>
      <c r="I4" s="229"/>
      <c r="J4" s="229"/>
      <c r="K4" s="229"/>
      <c r="L4" s="229"/>
      <c r="M4" s="229"/>
      <c r="N4" s="229"/>
    </row>
    <row r="5" spans="1:14" ht="18" customHeight="1">
      <c r="A5" s="229" t="s">
        <v>38</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40" t="str">
        <f>'入力シート'!E7</f>
        <v>株式会社○○○○○○</v>
      </c>
      <c r="C8" s="240"/>
      <c r="D8" s="240"/>
      <c r="E8" s="240"/>
      <c r="F8" s="240"/>
      <c r="G8" s="240"/>
      <c r="H8" s="240"/>
      <c r="I8" s="240"/>
      <c r="J8" s="240"/>
      <c r="K8" s="240"/>
      <c r="L8" s="240"/>
      <c r="M8" s="240"/>
      <c r="N8" s="240"/>
    </row>
    <row r="9" ht="14.25" thickBot="1"/>
    <row r="10" spans="1:14" ht="54" customHeight="1" thickBot="1">
      <c r="A10" s="248" t="s">
        <v>72</v>
      </c>
      <c r="B10" s="249"/>
      <c r="C10" s="249"/>
      <c r="D10" s="249"/>
      <c r="E10" s="250" t="str">
        <f>IF('入力シート'!C34="適用",'入力シート'!E34,"今回工事ではこの項目を適用しません。")</f>
        <v>今回工事ではこの項目を適用しません。</v>
      </c>
      <c r="F10" s="251"/>
      <c r="G10" s="251"/>
      <c r="H10" s="251"/>
      <c r="I10" s="251"/>
      <c r="J10" s="251"/>
      <c r="K10" s="251"/>
      <c r="L10" s="251"/>
      <c r="M10" s="251"/>
      <c r="N10" s="252"/>
    </row>
    <row r="11" ht="14.25" thickBot="1"/>
    <row r="12" spans="1:14" ht="27" customHeight="1">
      <c r="A12" s="259" t="s">
        <v>77</v>
      </c>
      <c r="B12" s="223"/>
      <c r="C12" s="223"/>
      <c r="D12" s="223"/>
      <c r="E12" s="223"/>
      <c r="F12" s="223"/>
      <c r="G12" s="223"/>
      <c r="H12" s="223"/>
      <c r="I12" s="223"/>
      <c r="J12" s="223"/>
      <c r="K12" s="223"/>
      <c r="L12" s="223"/>
      <c r="M12" s="223"/>
      <c r="N12" s="260"/>
    </row>
    <row r="13" spans="1:14" ht="27" customHeight="1">
      <c r="A13" s="261"/>
      <c r="B13" s="254"/>
      <c r="C13" s="254"/>
      <c r="D13" s="254"/>
      <c r="E13" s="254"/>
      <c r="F13" s="254"/>
      <c r="G13" s="254"/>
      <c r="H13" s="254"/>
      <c r="I13" s="254"/>
      <c r="J13" s="254"/>
      <c r="K13" s="254"/>
      <c r="L13" s="254"/>
      <c r="M13" s="254"/>
      <c r="N13" s="255"/>
    </row>
    <row r="14" spans="1:14" ht="27" customHeight="1">
      <c r="A14" s="253"/>
      <c r="B14" s="246"/>
      <c r="C14" s="246"/>
      <c r="D14" s="246"/>
      <c r="E14" s="246"/>
      <c r="F14" s="246"/>
      <c r="G14" s="246"/>
      <c r="H14" s="246"/>
      <c r="I14" s="246"/>
      <c r="J14" s="246"/>
      <c r="K14" s="246"/>
      <c r="L14" s="246"/>
      <c r="M14" s="246"/>
      <c r="N14" s="247"/>
    </row>
    <row r="15" spans="1:14" ht="27" customHeight="1">
      <c r="A15" s="253"/>
      <c r="B15" s="246"/>
      <c r="C15" s="246"/>
      <c r="D15" s="246"/>
      <c r="E15" s="246"/>
      <c r="F15" s="246"/>
      <c r="G15" s="246"/>
      <c r="H15" s="246"/>
      <c r="I15" s="246"/>
      <c r="J15" s="246"/>
      <c r="K15" s="246"/>
      <c r="L15" s="246"/>
      <c r="M15" s="246"/>
      <c r="N15" s="247"/>
    </row>
    <row r="16" spans="1:14" ht="27" customHeight="1">
      <c r="A16" s="253"/>
      <c r="B16" s="246"/>
      <c r="C16" s="246"/>
      <c r="D16" s="246"/>
      <c r="E16" s="246"/>
      <c r="F16" s="246"/>
      <c r="G16" s="246"/>
      <c r="H16" s="246"/>
      <c r="I16" s="246"/>
      <c r="J16" s="246"/>
      <c r="K16" s="246"/>
      <c r="L16" s="246"/>
      <c r="M16" s="246"/>
      <c r="N16" s="247"/>
    </row>
    <row r="17" spans="1:14" ht="27" customHeight="1">
      <c r="A17" s="253"/>
      <c r="B17" s="246"/>
      <c r="C17" s="246"/>
      <c r="D17" s="246"/>
      <c r="E17" s="246"/>
      <c r="F17" s="246"/>
      <c r="G17" s="246"/>
      <c r="H17" s="246"/>
      <c r="I17" s="246"/>
      <c r="J17" s="246"/>
      <c r="K17" s="246"/>
      <c r="L17" s="246"/>
      <c r="M17" s="246"/>
      <c r="N17" s="247"/>
    </row>
    <row r="18" spans="1:14" ht="27" customHeight="1">
      <c r="A18" s="253"/>
      <c r="B18" s="246"/>
      <c r="C18" s="246"/>
      <c r="D18" s="246"/>
      <c r="E18" s="246"/>
      <c r="F18" s="246"/>
      <c r="G18" s="246"/>
      <c r="H18" s="246"/>
      <c r="I18" s="246"/>
      <c r="J18" s="246"/>
      <c r="K18" s="246"/>
      <c r="L18" s="246"/>
      <c r="M18" s="246"/>
      <c r="N18" s="247"/>
    </row>
    <row r="19" spans="1:14" ht="27" customHeight="1">
      <c r="A19" s="253"/>
      <c r="B19" s="246"/>
      <c r="C19" s="246"/>
      <c r="D19" s="246"/>
      <c r="E19" s="246"/>
      <c r="F19" s="246"/>
      <c r="G19" s="246"/>
      <c r="H19" s="246"/>
      <c r="I19" s="246"/>
      <c r="J19" s="246"/>
      <c r="K19" s="246"/>
      <c r="L19" s="246"/>
      <c r="M19" s="246"/>
      <c r="N19" s="247"/>
    </row>
    <row r="20" spans="1:14" ht="27" customHeight="1">
      <c r="A20" s="253"/>
      <c r="B20" s="246"/>
      <c r="C20" s="246"/>
      <c r="D20" s="246"/>
      <c r="E20" s="246"/>
      <c r="F20" s="246"/>
      <c r="G20" s="246"/>
      <c r="H20" s="246"/>
      <c r="I20" s="246"/>
      <c r="J20" s="246"/>
      <c r="K20" s="246"/>
      <c r="L20" s="246"/>
      <c r="M20" s="246"/>
      <c r="N20" s="247"/>
    </row>
    <row r="21" spans="1:14" ht="27" customHeight="1">
      <c r="A21" s="253"/>
      <c r="B21" s="246"/>
      <c r="C21" s="246"/>
      <c r="D21" s="246"/>
      <c r="E21" s="246"/>
      <c r="F21" s="246"/>
      <c r="G21" s="246"/>
      <c r="H21" s="246"/>
      <c r="I21" s="246"/>
      <c r="J21" s="246"/>
      <c r="K21" s="246"/>
      <c r="L21" s="246"/>
      <c r="M21" s="246"/>
      <c r="N21" s="247"/>
    </row>
    <row r="22" spans="1:14" ht="27" customHeight="1">
      <c r="A22" s="253"/>
      <c r="B22" s="246"/>
      <c r="C22" s="246"/>
      <c r="D22" s="246"/>
      <c r="E22" s="246"/>
      <c r="F22" s="246"/>
      <c r="G22" s="246"/>
      <c r="H22" s="246"/>
      <c r="I22" s="246"/>
      <c r="J22" s="246"/>
      <c r="K22" s="246"/>
      <c r="L22" s="246"/>
      <c r="M22" s="246"/>
      <c r="N22" s="247"/>
    </row>
    <row r="23" spans="1:14" ht="27" customHeight="1">
      <c r="A23" s="253"/>
      <c r="B23" s="246"/>
      <c r="C23" s="246"/>
      <c r="D23" s="246"/>
      <c r="E23" s="246"/>
      <c r="F23" s="246"/>
      <c r="G23" s="246"/>
      <c r="H23" s="246"/>
      <c r="I23" s="246"/>
      <c r="J23" s="246"/>
      <c r="K23" s="246"/>
      <c r="L23" s="246"/>
      <c r="M23" s="246"/>
      <c r="N23" s="247"/>
    </row>
    <row r="24" spans="1:14" ht="27" customHeight="1">
      <c r="A24" s="253"/>
      <c r="B24" s="246"/>
      <c r="C24" s="246"/>
      <c r="D24" s="246"/>
      <c r="E24" s="246"/>
      <c r="F24" s="246"/>
      <c r="G24" s="246"/>
      <c r="H24" s="246"/>
      <c r="I24" s="246"/>
      <c r="J24" s="246"/>
      <c r="K24" s="246"/>
      <c r="L24" s="246"/>
      <c r="M24" s="246"/>
      <c r="N24" s="247"/>
    </row>
    <row r="25" spans="1:14" ht="27" customHeight="1">
      <c r="A25" s="253"/>
      <c r="B25" s="246"/>
      <c r="C25" s="246"/>
      <c r="D25" s="246"/>
      <c r="E25" s="246"/>
      <c r="F25" s="246"/>
      <c r="G25" s="246"/>
      <c r="H25" s="246"/>
      <c r="I25" s="246"/>
      <c r="J25" s="246"/>
      <c r="K25" s="246"/>
      <c r="L25" s="246"/>
      <c r="M25" s="246"/>
      <c r="N25" s="247"/>
    </row>
    <row r="26" spans="1:14" ht="27" customHeight="1">
      <c r="A26" s="253"/>
      <c r="B26" s="246"/>
      <c r="C26" s="246"/>
      <c r="D26" s="246"/>
      <c r="E26" s="246"/>
      <c r="F26" s="246"/>
      <c r="G26" s="246"/>
      <c r="H26" s="246"/>
      <c r="I26" s="246"/>
      <c r="J26" s="246"/>
      <c r="K26" s="246"/>
      <c r="L26" s="246"/>
      <c r="M26" s="246"/>
      <c r="N26" s="247"/>
    </row>
    <row r="27" spans="1:14" ht="27" customHeight="1">
      <c r="A27" s="253"/>
      <c r="B27" s="246"/>
      <c r="C27" s="246"/>
      <c r="D27" s="246"/>
      <c r="E27" s="246"/>
      <c r="F27" s="246"/>
      <c r="G27" s="246"/>
      <c r="H27" s="246"/>
      <c r="I27" s="246"/>
      <c r="J27" s="246"/>
      <c r="K27" s="246"/>
      <c r="L27" s="246"/>
      <c r="M27" s="246"/>
      <c r="N27" s="247"/>
    </row>
    <row r="28" spans="1:14" ht="27" customHeight="1">
      <c r="A28" s="253"/>
      <c r="B28" s="246"/>
      <c r="C28" s="246"/>
      <c r="D28" s="246"/>
      <c r="E28" s="246"/>
      <c r="F28" s="246"/>
      <c r="G28" s="246"/>
      <c r="H28" s="246"/>
      <c r="I28" s="246"/>
      <c r="J28" s="246"/>
      <c r="K28" s="246"/>
      <c r="L28" s="246"/>
      <c r="M28" s="246"/>
      <c r="N28" s="247"/>
    </row>
    <row r="29" spans="1:14" ht="27" customHeight="1">
      <c r="A29" s="253"/>
      <c r="B29" s="246"/>
      <c r="C29" s="246"/>
      <c r="D29" s="246"/>
      <c r="E29" s="246"/>
      <c r="F29" s="246"/>
      <c r="G29" s="246"/>
      <c r="H29" s="246"/>
      <c r="I29" s="246"/>
      <c r="J29" s="246"/>
      <c r="K29" s="246"/>
      <c r="L29" s="246"/>
      <c r="M29" s="246"/>
      <c r="N29" s="247"/>
    </row>
    <row r="30" spans="1:14" ht="27" customHeight="1">
      <c r="A30" s="253"/>
      <c r="B30" s="246"/>
      <c r="C30" s="246"/>
      <c r="D30" s="246"/>
      <c r="E30" s="246"/>
      <c r="F30" s="246"/>
      <c r="G30" s="246"/>
      <c r="H30" s="246"/>
      <c r="I30" s="246"/>
      <c r="J30" s="246"/>
      <c r="K30" s="246"/>
      <c r="L30" s="246"/>
      <c r="M30" s="246"/>
      <c r="N30" s="247"/>
    </row>
    <row r="31" spans="1:14" ht="27" customHeight="1">
      <c r="A31" s="253"/>
      <c r="B31" s="246"/>
      <c r="C31" s="246"/>
      <c r="D31" s="246"/>
      <c r="E31" s="246"/>
      <c r="F31" s="246"/>
      <c r="G31" s="246"/>
      <c r="H31" s="246"/>
      <c r="I31" s="246"/>
      <c r="J31" s="246"/>
      <c r="K31" s="246"/>
      <c r="L31" s="246"/>
      <c r="M31" s="246"/>
      <c r="N31" s="247"/>
    </row>
    <row r="32" spans="1:14" ht="27" customHeight="1">
      <c r="A32" s="253"/>
      <c r="B32" s="246"/>
      <c r="C32" s="246"/>
      <c r="D32" s="246"/>
      <c r="E32" s="246"/>
      <c r="F32" s="246"/>
      <c r="G32" s="246"/>
      <c r="H32" s="246"/>
      <c r="I32" s="246"/>
      <c r="J32" s="246"/>
      <c r="K32" s="246"/>
      <c r="L32" s="246"/>
      <c r="M32" s="246"/>
      <c r="N32" s="247"/>
    </row>
    <row r="33" spans="1:14" ht="27" customHeight="1">
      <c r="A33" s="253"/>
      <c r="B33" s="246"/>
      <c r="C33" s="246"/>
      <c r="D33" s="246"/>
      <c r="E33" s="246"/>
      <c r="F33" s="246"/>
      <c r="G33" s="246"/>
      <c r="H33" s="246"/>
      <c r="I33" s="246"/>
      <c r="J33" s="246"/>
      <c r="K33" s="246"/>
      <c r="L33" s="246"/>
      <c r="M33" s="246"/>
      <c r="N33" s="247"/>
    </row>
    <row r="34" spans="1:14" ht="27" customHeight="1">
      <c r="A34" s="253"/>
      <c r="B34" s="246"/>
      <c r="C34" s="246"/>
      <c r="D34" s="246"/>
      <c r="E34" s="246"/>
      <c r="F34" s="246"/>
      <c r="G34" s="246"/>
      <c r="H34" s="246"/>
      <c r="I34" s="246"/>
      <c r="J34" s="246"/>
      <c r="K34" s="246"/>
      <c r="L34" s="246"/>
      <c r="M34" s="246"/>
      <c r="N34" s="247"/>
    </row>
    <row r="35" spans="1:14" ht="27" customHeight="1" thickBot="1">
      <c r="A35" s="258"/>
      <c r="B35" s="256"/>
      <c r="C35" s="256"/>
      <c r="D35" s="256"/>
      <c r="E35" s="256"/>
      <c r="F35" s="256"/>
      <c r="G35" s="256"/>
      <c r="H35" s="256"/>
      <c r="I35" s="256"/>
      <c r="J35" s="256"/>
      <c r="K35" s="256"/>
      <c r="L35" s="256"/>
      <c r="M35" s="256"/>
      <c r="N35" s="257"/>
    </row>
    <row r="36" spans="1:14" ht="13.5" customHeight="1">
      <c r="A36" s="9"/>
      <c r="B36" s="9"/>
      <c r="C36" s="9"/>
      <c r="D36" s="9"/>
      <c r="E36" s="9"/>
      <c r="F36" s="9"/>
      <c r="G36" s="9"/>
      <c r="H36" s="9"/>
      <c r="I36" s="9"/>
      <c r="J36" s="9"/>
      <c r="K36" s="9"/>
      <c r="L36" s="9"/>
      <c r="M36" s="9"/>
      <c r="N36" s="9"/>
    </row>
    <row r="37" ht="13.5">
      <c r="N37" s="2" t="s">
        <v>30</v>
      </c>
    </row>
  </sheetData>
  <sheetProtection password="E7B6" sheet="1"/>
  <mergeCells count="54">
    <mergeCell ref="A25:D25"/>
    <mergeCell ref="E20:N20"/>
    <mergeCell ref="A21:D21"/>
    <mergeCell ref="A26:D26"/>
    <mergeCell ref="E24:N24"/>
    <mergeCell ref="E21:N21"/>
    <mergeCell ref="E25:N25"/>
    <mergeCell ref="E26:N26"/>
    <mergeCell ref="E27:N27"/>
    <mergeCell ref="A15:D15"/>
    <mergeCell ref="E15:N15"/>
    <mergeCell ref="E22:N22"/>
    <mergeCell ref="E23:N23"/>
    <mergeCell ref="A18:D18"/>
    <mergeCell ref="A19:D19"/>
    <mergeCell ref="A27:D27"/>
    <mergeCell ref="L2:N2"/>
    <mergeCell ref="A14:D14"/>
    <mergeCell ref="E14:N14"/>
    <mergeCell ref="A17:D17"/>
    <mergeCell ref="E17:N17"/>
    <mergeCell ref="B8:N8"/>
    <mergeCell ref="B7:N7"/>
    <mergeCell ref="A24:D24"/>
    <mergeCell ref="A4:N4"/>
    <mergeCell ref="A5:N5"/>
    <mergeCell ref="A13:D13"/>
    <mergeCell ref="A12:N12"/>
    <mergeCell ref="E19:N19"/>
    <mergeCell ref="E18:N18"/>
    <mergeCell ref="A10:D10"/>
    <mergeCell ref="E10:N10"/>
    <mergeCell ref="A20:D20"/>
    <mergeCell ref="A23:D23"/>
    <mergeCell ref="A22:D22"/>
    <mergeCell ref="E16:N16"/>
    <mergeCell ref="E13:N13"/>
    <mergeCell ref="A16:D16"/>
    <mergeCell ref="A28:D28"/>
    <mergeCell ref="A29:D29"/>
    <mergeCell ref="A30:D30"/>
    <mergeCell ref="A31:D31"/>
    <mergeCell ref="A33:D33"/>
    <mergeCell ref="E30:N30"/>
    <mergeCell ref="E31:N31"/>
    <mergeCell ref="E29:N29"/>
    <mergeCell ref="E28:N28"/>
    <mergeCell ref="A34:D34"/>
    <mergeCell ref="E34:N34"/>
    <mergeCell ref="E33:N33"/>
    <mergeCell ref="A32:D32"/>
    <mergeCell ref="E32:N32"/>
    <mergeCell ref="A35:D35"/>
    <mergeCell ref="E35:N35"/>
  </mergeCells>
  <conditionalFormatting sqref="B7:N8 E10:N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zoomScaleSheetLayoutView="85" zoomScalePageLayoutView="0" workbookViewId="0" topLeftCell="A1">
      <selection activeCell="B8" sqref="B8:N8"/>
    </sheetView>
  </sheetViews>
  <sheetFormatPr defaultColWidth="9.00390625" defaultRowHeight="13.5"/>
  <cols>
    <col min="1" max="30" width="7.50390625" style="1" customWidth="1"/>
    <col min="31" max="16384" width="9.00390625" style="1" customWidth="1"/>
  </cols>
  <sheetData>
    <row r="1" ht="18" customHeight="1">
      <c r="N1" s="2" t="s">
        <v>218</v>
      </c>
    </row>
    <row r="2" spans="12:14" ht="18" customHeight="1">
      <c r="L2" s="239" t="str">
        <f>'入力シート'!E6</f>
        <v>平成○○年○○月○○日</v>
      </c>
      <c r="M2" s="239"/>
      <c r="N2" s="239"/>
    </row>
    <row r="3" ht="54" customHeight="1"/>
    <row r="4" spans="1:14" ht="18" customHeight="1">
      <c r="A4" s="229" t="s">
        <v>199</v>
      </c>
      <c r="B4" s="229"/>
      <c r="C4" s="229"/>
      <c r="D4" s="229"/>
      <c r="E4" s="229"/>
      <c r="F4" s="229"/>
      <c r="G4" s="229"/>
      <c r="H4" s="229"/>
      <c r="I4" s="229"/>
      <c r="J4" s="229"/>
      <c r="K4" s="229"/>
      <c r="L4" s="229"/>
      <c r="M4" s="229"/>
      <c r="N4" s="229"/>
    </row>
    <row r="5" spans="1:14" ht="18" customHeight="1">
      <c r="A5" s="229" t="s">
        <v>250</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71" t="str">
        <f>'入力シート'!E7</f>
        <v>株式会社○○○○○○</v>
      </c>
      <c r="C8" s="271"/>
      <c r="D8" s="271"/>
      <c r="E8" s="271"/>
      <c r="F8" s="271"/>
      <c r="G8" s="271"/>
      <c r="H8" s="271"/>
      <c r="I8" s="271"/>
      <c r="J8" s="271"/>
      <c r="K8" s="271"/>
      <c r="L8" s="271"/>
      <c r="M8" s="271"/>
      <c r="N8" s="271"/>
    </row>
    <row r="9" ht="15" customHeight="1" thickBot="1"/>
    <row r="10" spans="1:14" ht="66.75" customHeight="1" thickBot="1">
      <c r="A10" s="274" t="s">
        <v>72</v>
      </c>
      <c r="B10" s="275"/>
      <c r="C10" s="275"/>
      <c r="D10" s="276"/>
      <c r="E10" s="277" t="str">
        <f>IF('入力シート'!C27="適用",'入力シート'!E27,"今回工事ではこの項目を適用しません。")</f>
        <v>限られた断水可能期間内で、適切かつ効率的に行う必要がある下記の坑内作業等に関する施工上の工夫
（１）ずい道と地山との間の空洞への充填材注入（調査結果注入量1,200ｍ3以上）、　（２）新設樹脂コンクリートパネル覆工の裏側への充填材注入、　（３）湧水の有無等、様々な補修必要箇所の補修、　（４）「鋼板内巻工法」と「鋼製支保工＋樹脂コンクリートパネル工法」の２種類の工法により計900ｍ以上行う耐震補強の施工手順、　（５）その他施工上留意すべき事項
</v>
      </c>
      <c r="F10" s="278"/>
      <c r="G10" s="278"/>
      <c r="H10" s="278"/>
      <c r="I10" s="278"/>
      <c r="J10" s="278"/>
      <c r="K10" s="278"/>
      <c r="L10" s="278"/>
      <c r="M10" s="278"/>
      <c r="N10" s="279"/>
    </row>
    <row r="11" ht="17.25" customHeight="1"/>
    <row r="12" ht="14.25" thickBot="1">
      <c r="A12" s="126" t="s">
        <v>200</v>
      </c>
    </row>
    <row r="13" spans="1:14" ht="33.75" customHeight="1" thickBot="1">
      <c r="A13" s="242" t="s">
        <v>205</v>
      </c>
      <c r="B13" s="272"/>
      <c r="C13" s="272"/>
      <c r="D13" s="273"/>
      <c r="E13" s="268" t="s">
        <v>201</v>
      </c>
      <c r="F13" s="269"/>
      <c r="G13" s="269"/>
      <c r="H13" s="269"/>
      <c r="I13" s="269"/>
      <c r="J13" s="269"/>
      <c r="K13" s="269"/>
      <c r="L13" s="269"/>
      <c r="M13" s="269"/>
      <c r="N13" s="270"/>
    </row>
    <row r="14" spans="1:14" ht="33.75" customHeight="1" thickBot="1">
      <c r="A14" s="262"/>
      <c r="B14" s="263"/>
      <c r="C14" s="263"/>
      <c r="D14" s="264"/>
      <c r="E14" s="268" t="s">
        <v>202</v>
      </c>
      <c r="F14" s="269"/>
      <c r="G14" s="269"/>
      <c r="H14" s="269"/>
      <c r="I14" s="269"/>
      <c r="J14" s="269"/>
      <c r="K14" s="269"/>
      <c r="L14" s="269"/>
      <c r="M14" s="269"/>
      <c r="N14" s="270"/>
    </row>
    <row r="15" ht="13.5">
      <c r="A15" s="1" t="s">
        <v>206</v>
      </c>
    </row>
    <row r="17" ht="14.25" thickBot="1">
      <c r="A17" s="126" t="s">
        <v>203</v>
      </c>
    </row>
    <row r="18" spans="1:14" ht="27" customHeight="1">
      <c r="A18" s="259" t="s">
        <v>204</v>
      </c>
      <c r="B18" s="223"/>
      <c r="C18" s="223"/>
      <c r="D18" s="223"/>
      <c r="E18" s="223"/>
      <c r="F18" s="223"/>
      <c r="G18" s="223"/>
      <c r="H18" s="223"/>
      <c r="I18" s="223"/>
      <c r="J18" s="223"/>
      <c r="K18" s="223"/>
      <c r="L18" s="223"/>
      <c r="M18" s="223"/>
      <c r="N18" s="260"/>
    </row>
    <row r="19" spans="1:14" ht="27" customHeight="1">
      <c r="A19" s="280"/>
      <c r="B19" s="281"/>
      <c r="C19" s="281"/>
      <c r="D19" s="281"/>
      <c r="E19" s="281"/>
      <c r="F19" s="281"/>
      <c r="G19" s="281"/>
      <c r="H19" s="281"/>
      <c r="I19" s="281"/>
      <c r="J19" s="281"/>
      <c r="K19" s="281"/>
      <c r="L19" s="281"/>
      <c r="M19" s="281"/>
      <c r="N19" s="282"/>
    </row>
    <row r="20" spans="1:14" ht="27" customHeight="1">
      <c r="A20" s="265"/>
      <c r="B20" s="266"/>
      <c r="C20" s="266"/>
      <c r="D20" s="266"/>
      <c r="E20" s="266"/>
      <c r="F20" s="266"/>
      <c r="G20" s="266"/>
      <c r="H20" s="266"/>
      <c r="I20" s="266"/>
      <c r="J20" s="266"/>
      <c r="K20" s="266"/>
      <c r="L20" s="266"/>
      <c r="M20" s="266"/>
      <c r="N20" s="267"/>
    </row>
    <row r="21" spans="1:14" ht="27" customHeight="1">
      <c r="A21" s="265"/>
      <c r="B21" s="266"/>
      <c r="C21" s="266"/>
      <c r="D21" s="266"/>
      <c r="E21" s="266"/>
      <c r="F21" s="266"/>
      <c r="G21" s="266"/>
      <c r="H21" s="266"/>
      <c r="I21" s="266"/>
      <c r="J21" s="266"/>
      <c r="K21" s="266"/>
      <c r="L21" s="266"/>
      <c r="M21" s="266"/>
      <c r="N21" s="267"/>
    </row>
    <row r="22" spans="1:14" ht="27" customHeight="1">
      <c r="A22" s="265"/>
      <c r="B22" s="266"/>
      <c r="C22" s="266"/>
      <c r="D22" s="266"/>
      <c r="E22" s="266"/>
      <c r="F22" s="266"/>
      <c r="G22" s="266"/>
      <c r="H22" s="266"/>
      <c r="I22" s="266"/>
      <c r="J22" s="266"/>
      <c r="K22" s="266"/>
      <c r="L22" s="266"/>
      <c r="M22" s="266"/>
      <c r="N22" s="267"/>
    </row>
    <row r="23" spans="1:14" ht="27" customHeight="1">
      <c r="A23" s="265"/>
      <c r="B23" s="266"/>
      <c r="C23" s="266"/>
      <c r="D23" s="266"/>
      <c r="E23" s="266"/>
      <c r="F23" s="266"/>
      <c r="G23" s="266"/>
      <c r="H23" s="266"/>
      <c r="I23" s="266"/>
      <c r="J23" s="266"/>
      <c r="K23" s="266"/>
      <c r="L23" s="266"/>
      <c r="M23" s="266"/>
      <c r="N23" s="267"/>
    </row>
    <row r="24" spans="1:14" ht="27" customHeight="1">
      <c r="A24" s="265"/>
      <c r="B24" s="266"/>
      <c r="C24" s="266"/>
      <c r="D24" s="266"/>
      <c r="E24" s="266"/>
      <c r="F24" s="266"/>
      <c r="G24" s="266"/>
      <c r="H24" s="266"/>
      <c r="I24" s="266"/>
      <c r="J24" s="266"/>
      <c r="K24" s="266"/>
      <c r="L24" s="266"/>
      <c r="M24" s="266"/>
      <c r="N24" s="267"/>
    </row>
    <row r="25" spans="1:14" ht="27" customHeight="1">
      <c r="A25" s="265"/>
      <c r="B25" s="266"/>
      <c r="C25" s="266"/>
      <c r="D25" s="266"/>
      <c r="E25" s="266"/>
      <c r="F25" s="266"/>
      <c r="G25" s="266"/>
      <c r="H25" s="266"/>
      <c r="I25" s="266"/>
      <c r="J25" s="266"/>
      <c r="K25" s="266"/>
      <c r="L25" s="266"/>
      <c r="M25" s="266"/>
      <c r="N25" s="267"/>
    </row>
    <row r="26" spans="1:14" ht="27" customHeight="1">
      <c r="A26" s="265"/>
      <c r="B26" s="266"/>
      <c r="C26" s="266"/>
      <c r="D26" s="266"/>
      <c r="E26" s="266"/>
      <c r="F26" s="266"/>
      <c r="G26" s="266"/>
      <c r="H26" s="266"/>
      <c r="I26" s="266"/>
      <c r="J26" s="266"/>
      <c r="K26" s="266"/>
      <c r="L26" s="266"/>
      <c r="M26" s="266"/>
      <c r="N26" s="267"/>
    </row>
    <row r="27" spans="1:14" ht="27" customHeight="1">
      <c r="A27" s="265"/>
      <c r="B27" s="266"/>
      <c r="C27" s="266"/>
      <c r="D27" s="266"/>
      <c r="E27" s="266"/>
      <c r="F27" s="266"/>
      <c r="G27" s="266"/>
      <c r="H27" s="266"/>
      <c r="I27" s="266"/>
      <c r="J27" s="266"/>
      <c r="K27" s="266"/>
      <c r="L27" s="266"/>
      <c r="M27" s="266"/>
      <c r="N27" s="267"/>
    </row>
    <row r="28" spans="1:14" ht="27" customHeight="1">
      <c r="A28" s="265"/>
      <c r="B28" s="266"/>
      <c r="C28" s="266"/>
      <c r="D28" s="266"/>
      <c r="E28" s="266"/>
      <c r="F28" s="266"/>
      <c r="G28" s="266"/>
      <c r="H28" s="266"/>
      <c r="I28" s="266"/>
      <c r="J28" s="266"/>
      <c r="K28" s="266"/>
      <c r="L28" s="266"/>
      <c r="M28" s="266"/>
      <c r="N28" s="267"/>
    </row>
    <row r="29" spans="1:14" ht="27" customHeight="1">
      <c r="A29" s="265"/>
      <c r="B29" s="266"/>
      <c r="C29" s="266"/>
      <c r="D29" s="266"/>
      <c r="E29" s="266"/>
      <c r="F29" s="266"/>
      <c r="G29" s="266"/>
      <c r="H29" s="266"/>
      <c r="I29" s="266"/>
      <c r="J29" s="266"/>
      <c r="K29" s="266"/>
      <c r="L29" s="266"/>
      <c r="M29" s="266"/>
      <c r="N29" s="267"/>
    </row>
    <row r="30" spans="1:14" ht="27" customHeight="1">
      <c r="A30" s="265"/>
      <c r="B30" s="266"/>
      <c r="C30" s="266"/>
      <c r="D30" s="266"/>
      <c r="E30" s="266"/>
      <c r="F30" s="266"/>
      <c r="G30" s="266"/>
      <c r="H30" s="266"/>
      <c r="I30" s="266"/>
      <c r="J30" s="266"/>
      <c r="K30" s="266"/>
      <c r="L30" s="266"/>
      <c r="M30" s="266"/>
      <c r="N30" s="267"/>
    </row>
    <row r="31" spans="1:14" ht="27" customHeight="1">
      <c r="A31" s="265"/>
      <c r="B31" s="266"/>
      <c r="C31" s="266"/>
      <c r="D31" s="266"/>
      <c r="E31" s="266"/>
      <c r="F31" s="266"/>
      <c r="G31" s="266"/>
      <c r="H31" s="266"/>
      <c r="I31" s="266"/>
      <c r="J31" s="266"/>
      <c r="K31" s="266"/>
      <c r="L31" s="266"/>
      <c r="M31" s="266"/>
      <c r="N31" s="267"/>
    </row>
    <row r="32" spans="1:14" ht="27" customHeight="1">
      <c r="A32" s="265"/>
      <c r="B32" s="266"/>
      <c r="C32" s="266"/>
      <c r="D32" s="266"/>
      <c r="E32" s="266"/>
      <c r="F32" s="266"/>
      <c r="G32" s="266"/>
      <c r="H32" s="266"/>
      <c r="I32" s="266"/>
      <c r="J32" s="266"/>
      <c r="K32" s="266"/>
      <c r="L32" s="266"/>
      <c r="M32" s="266"/>
      <c r="N32" s="267"/>
    </row>
    <row r="33" spans="1:14" ht="27" customHeight="1">
      <c r="A33" s="265"/>
      <c r="B33" s="266"/>
      <c r="C33" s="266"/>
      <c r="D33" s="266"/>
      <c r="E33" s="266"/>
      <c r="F33" s="266"/>
      <c r="G33" s="266"/>
      <c r="H33" s="266"/>
      <c r="I33" s="266"/>
      <c r="J33" s="266"/>
      <c r="K33" s="266"/>
      <c r="L33" s="266"/>
      <c r="M33" s="266"/>
      <c r="N33" s="267"/>
    </row>
    <row r="34" spans="1:14" ht="27" customHeight="1">
      <c r="A34" s="265"/>
      <c r="B34" s="266"/>
      <c r="C34" s="266"/>
      <c r="D34" s="266"/>
      <c r="E34" s="266"/>
      <c r="F34" s="266"/>
      <c r="G34" s="266"/>
      <c r="H34" s="266"/>
      <c r="I34" s="266"/>
      <c r="J34" s="266"/>
      <c r="K34" s="266"/>
      <c r="L34" s="266"/>
      <c r="M34" s="266"/>
      <c r="N34" s="267"/>
    </row>
    <row r="35" spans="1:14" ht="27" customHeight="1">
      <c r="A35" s="265"/>
      <c r="B35" s="266"/>
      <c r="C35" s="266"/>
      <c r="D35" s="266"/>
      <c r="E35" s="266"/>
      <c r="F35" s="266"/>
      <c r="G35" s="266"/>
      <c r="H35" s="266"/>
      <c r="I35" s="266"/>
      <c r="J35" s="266"/>
      <c r="K35" s="266"/>
      <c r="L35" s="266"/>
      <c r="M35" s="266"/>
      <c r="N35" s="267"/>
    </row>
    <row r="36" spans="1:14" ht="27" customHeight="1" thickBot="1">
      <c r="A36" s="262"/>
      <c r="B36" s="263"/>
      <c r="C36" s="263"/>
      <c r="D36" s="263"/>
      <c r="E36" s="263"/>
      <c r="F36" s="263"/>
      <c r="G36" s="263"/>
      <c r="H36" s="263"/>
      <c r="I36" s="263"/>
      <c r="J36" s="263"/>
      <c r="K36" s="263"/>
      <c r="L36" s="263"/>
      <c r="M36" s="263"/>
      <c r="N36" s="264"/>
    </row>
    <row r="37" spans="1:14" ht="13.5" customHeight="1">
      <c r="A37" s="9"/>
      <c r="B37" s="9"/>
      <c r="C37" s="9"/>
      <c r="D37" s="9"/>
      <c r="E37" s="9"/>
      <c r="F37" s="9"/>
      <c r="G37" s="9"/>
      <c r="H37" s="9"/>
      <c r="I37" s="9"/>
      <c r="J37" s="9"/>
      <c r="K37" s="9"/>
      <c r="L37" s="9"/>
      <c r="M37" s="9"/>
      <c r="N37" s="9"/>
    </row>
    <row r="38" ht="13.5">
      <c r="N38" s="2" t="s">
        <v>207</v>
      </c>
    </row>
    <row r="39" ht="18" customHeight="1">
      <c r="N39" s="2" t="s">
        <v>218</v>
      </c>
    </row>
    <row r="40" spans="12:14" ht="18" customHeight="1">
      <c r="L40" s="239" t="str">
        <f>'入力シート'!E6</f>
        <v>平成○○年○○月○○日</v>
      </c>
      <c r="M40" s="239"/>
      <c r="N40" s="239"/>
    </row>
    <row r="41" ht="54" customHeight="1" thickBot="1"/>
    <row r="42" spans="1:14" ht="27" customHeight="1">
      <c r="A42" s="259" t="s">
        <v>204</v>
      </c>
      <c r="B42" s="223"/>
      <c r="C42" s="223"/>
      <c r="D42" s="223"/>
      <c r="E42" s="223"/>
      <c r="F42" s="223"/>
      <c r="G42" s="223"/>
      <c r="H42" s="223"/>
      <c r="I42" s="223"/>
      <c r="J42" s="223"/>
      <c r="K42" s="223"/>
      <c r="L42" s="223"/>
      <c r="M42" s="223"/>
      <c r="N42" s="260"/>
    </row>
    <row r="43" spans="1:14" ht="27" customHeight="1">
      <c r="A43" s="265"/>
      <c r="B43" s="266"/>
      <c r="C43" s="266"/>
      <c r="D43" s="266"/>
      <c r="E43" s="266"/>
      <c r="F43" s="266"/>
      <c r="G43" s="266"/>
      <c r="H43" s="266"/>
      <c r="I43" s="266"/>
      <c r="J43" s="266"/>
      <c r="K43" s="266"/>
      <c r="L43" s="266"/>
      <c r="M43" s="266"/>
      <c r="N43" s="267"/>
    </row>
    <row r="44" spans="1:14" ht="27" customHeight="1">
      <c r="A44" s="265"/>
      <c r="B44" s="266"/>
      <c r="C44" s="266"/>
      <c r="D44" s="266"/>
      <c r="E44" s="266"/>
      <c r="F44" s="266"/>
      <c r="G44" s="266"/>
      <c r="H44" s="266"/>
      <c r="I44" s="266"/>
      <c r="J44" s="266"/>
      <c r="K44" s="266"/>
      <c r="L44" s="266"/>
      <c r="M44" s="266"/>
      <c r="N44" s="267"/>
    </row>
    <row r="45" spans="1:14" ht="27" customHeight="1">
      <c r="A45" s="265"/>
      <c r="B45" s="266"/>
      <c r="C45" s="266"/>
      <c r="D45" s="266"/>
      <c r="E45" s="266"/>
      <c r="F45" s="266"/>
      <c r="G45" s="266"/>
      <c r="H45" s="266"/>
      <c r="I45" s="266"/>
      <c r="J45" s="266"/>
      <c r="K45" s="266"/>
      <c r="L45" s="266"/>
      <c r="M45" s="266"/>
      <c r="N45" s="267"/>
    </row>
    <row r="46" spans="1:14" ht="27" customHeight="1">
      <c r="A46" s="265"/>
      <c r="B46" s="266"/>
      <c r="C46" s="266"/>
      <c r="D46" s="266"/>
      <c r="E46" s="266"/>
      <c r="F46" s="266"/>
      <c r="G46" s="266"/>
      <c r="H46" s="266"/>
      <c r="I46" s="266"/>
      <c r="J46" s="266"/>
      <c r="K46" s="266"/>
      <c r="L46" s="266"/>
      <c r="M46" s="266"/>
      <c r="N46" s="267"/>
    </row>
    <row r="47" spans="1:14" ht="27" customHeight="1">
      <c r="A47" s="265"/>
      <c r="B47" s="266"/>
      <c r="C47" s="266"/>
      <c r="D47" s="266"/>
      <c r="E47" s="266"/>
      <c r="F47" s="266"/>
      <c r="G47" s="266"/>
      <c r="H47" s="266"/>
      <c r="I47" s="266"/>
      <c r="J47" s="266"/>
      <c r="K47" s="266"/>
      <c r="L47" s="266"/>
      <c r="M47" s="266"/>
      <c r="N47" s="267"/>
    </row>
    <row r="48" spans="1:14" ht="27" customHeight="1">
      <c r="A48" s="265"/>
      <c r="B48" s="266"/>
      <c r="C48" s="266"/>
      <c r="D48" s="266"/>
      <c r="E48" s="266"/>
      <c r="F48" s="266"/>
      <c r="G48" s="266"/>
      <c r="H48" s="266"/>
      <c r="I48" s="266"/>
      <c r="J48" s="266"/>
      <c r="K48" s="266"/>
      <c r="L48" s="266"/>
      <c r="M48" s="266"/>
      <c r="N48" s="267"/>
    </row>
    <row r="49" spans="1:14" ht="27" customHeight="1">
      <c r="A49" s="265"/>
      <c r="B49" s="266"/>
      <c r="C49" s="266"/>
      <c r="D49" s="266"/>
      <c r="E49" s="266"/>
      <c r="F49" s="266"/>
      <c r="G49" s="266"/>
      <c r="H49" s="266"/>
      <c r="I49" s="266"/>
      <c r="J49" s="266"/>
      <c r="K49" s="266"/>
      <c r="L49" s="266"/>
      <c r="M49" s="266"/>
      <c r="N49" s="267"/>
    </row>
    <row r="50" spans="1:14" ht="27" customHeight="1">
      <c r="A50" s="265"/>
      <c r="B50" s="266"/>
      <c r="C50" s="266"/>
      <c r="D50" s="266"/>
      <c r="E50" s="266"/>
      <c r="F50" s="266"/>
      <c r="G50" s="266"/>
      <c r="H50" s="266"/>
      <c r="I50" s="266"/>
      <c r="J50" s="266"/>
      <c r="K50" s="266"/>
      <c r="L50" s="266"/>
      <c r="M50" s="266"/>
      <c r="N50" s="267"/>
    </row>
    <row r="51" spans="1:14" ht="27" customHeight="1">
      <c r="A51" s="265"/>
      <c r="B51" s="266"/>
      <c r="C51" s="266"/>
      <c r="D51" s="266"/>
      <c r="E51" s="266"/>
      <c r="F51" s="266"/>
      <c r="G51" s="266"/>
      <c r="H51" s="266"/>
      <c r="I51" s="266"/>
      <c r="J51" s="266"/>
      <c r="K51" s="266"/>
      <c r="L51" s="266"/>
      <c r="M51" s="266"/>
      <c r="N51" s="267"/>
    </row>
    <row r="52" spans="1:14" ht="27" customHeight="1">
      <c r="A52" s="265"/>
      <c r="B52" s="266"/>
      <c r="C52" s="266"/>
      <c r="D52" s="266"/>
      <c r="E52" s="266"/>
      <c r="F52" s="266"/>
      <c r="G52" s="266"/>
      <c r="H52" s="266"/>
      <c r="I52" s="266"/>
      <c r="J52" s="266"/>
      <c r="K52" s="266"/>
      <c r="L52" s="266"/>
      <c r="M52" s="266"/>
      <c r="N52" s="267"/>
    </row>
    <row r="53" spans="1:14" ht="27" customHeight="1">
      <c r="A53" s="265"/>
      <c r="B53" s="266"/>
      <c r="C53" s="266"/>
      <c r="D53" s="266"/>
      <c r="E53" s="266"/>
      <c r="F53" s="266"/>
      <c r="G53" s="266"/>
      <c r="H53" s="266"/>
      <c r="I53" s="266"/>
      <c r="J53" s="266"/>
      <c r="K53" s="266"/>
      <c r="L53" s="266"/>
      <c r="M53" s="266"/>
      <c r="N53" s="267"/>
    </row>
    <row r="54" spans="1:14" ht="27" customHeight="1">
      <c r="A54" s="265"/>
      <c r="B54" s="266"/>
      <c r="C54" s="266"/>
      <c r="D54" s="266"/>
      <c r="E54" s="266"/>
      <c r="F54" s="266"/>
      <c r="G54" s="266"/>
      <c r="H54" s="266"/>
      <c r="I54" s="266"/>
      <c r="J54" s="266"/>
      <c r="K54" s="266"/>
      <c r="L54" s="266"/>
      <c r="M54" s="266"/>
      <c r="N54" s="267"/>
    </row>
    <row r="55" spans="1:14" ht="27" customHeight="1">
      <c r="A55" s="265"/>
      <c r="B55" s="266"/>
      <c r="C55" s="266"/>
      <c r="D55" s="266"/>
      <c r="E55" s="266"/>
      <c r="F55" s="266"/>
      <c r="G55" s="266"/>
      <c r="H55" s="266"/>
      <c r="I55" s="266"/>
      <c r="J55" s="266"/>
      <c r="K55" s="266"/>
      <c r="L55" s="266"/>
      <c r="M55" s="266"/>
      <c r="N55" s="267"/>
    </row>
    <row r="56" spans="1:14" ht="27" customHeight="1">
      <c r="A56" s="265"/>
      <c r="B56" s="266"/>
      <c r="C56" s="266"/>
      <c r="D56" s="266"/>
      <c r="E56" s="266"/>
      <c r="F56" s="266"/>
      <c r="G56" s="266"/>
      <c r="H56" s="266"/>
      <c r="I56" s="266"/>
      <c r="J56" s="266"/>
      <c r="K56" s="266"/>
      <c r="L56" s="266"/>
      <c r="M56" s="266"/>
      <c r="N56" s="267"/>
    </row>
    <row r="57" spans="1:14" ht="27" customHeight="1">
      <c r="A57" s="265"/>
      <c r="B57" s="266"/>
      <c r="C57" s="266"/>
      <c r="D57" s="266"/>
      <c r="E57" s="266"/>
      <c r="F57" s="266"/>
      <c r="G57" s="266"/>
      <c r="H57" s="266"/>
      <c r="I57" s="266"/>
      <c r="J57" s="266"/>
      <c r="K57" s="266"/>
      <c r="L57" s="266"/>
      <c r="M57" s="266"/>
      <c r="N57" s="267"/>
    </row>
    <row r="58" spans="1:14" ht="27" customHeight="1">
      <c r="A58" s="265"/>
      <c r="B58" s="266"/>
      <c r="C58" s="266"/>
      <c r="D58" s="266"/>
      <c r="E58" s="266"/>
      <c r="F58" s="266"/>
      <c r="G58" s="266"/>
      <c r="H58" s="266"/>
      <c r="I58" s="266"/>
      <c r="J58" s="266"/>
      <c r="K58" s="266"/>
      <c r="L58" s="266"/>
      <c r="M58" s="266"/>
      <c r="N58" s="267"/>
    </row>
    <row r="59" spans="1:14" ht="27" customHeight="1">
      <c r="A59" s="265"/>
      <c r="B59" s="266"/>
      <c r="C59" s="266"/>
      <c r="D59" s="266"/>
      <c r="E59" s="266"/>
      <c r="F59" s="266"/>
      <c r="G59" s="266"/>
      <c r="H59" s="266"/>
      <c r="I59" s="266"/>
      <c r="J59" s="266"/>
      <c r="K59" s="266"/>
      <c r="L59" s="266"/>
      <c r="M59" s="266"/>
      <c r="N59" s="267"/>
    </row>
    <row r="60" spans="1:14" ht="27" customHeight="1">
      <c r="A60" s="265"/>
      <c r="B60" s="266"/>
      <c r="C60" s="266"/>
      <c r="D60" s="266"/>
      <c r="E60" s="266"/>
      <c r="F60" s="266"/>
      <c r="G60" s="266"/>
      <c r="H60" s="266"/>
      <c r="I60" s="266"/>
      <c r="J60" s="266"/>
      <c r="K60" s="266"/>
      <c r="L60" s="266"/>
      <c r="M60" s="266"/>
      <c r="N60" s="267"/>
    </row>
    <row r="61" spans="1:14" ht="27" customHeight="1">
      <c r="A61" s="265"/>
      <c r="B61" s="266"/>
      <c r="C61" s="266"/>
      <c r="D61" s="266"/>
      <c r="E61" s="266"/>
      <c r="F61" s="266"/>
      <c r="G61" s="266"/>
      <c r="H61" s="266"/>
      <c r="I61" s="266"/>
      <c r="J61" s="266"/>
      <c r="K61" s="266"/>
      <c r="L61" s="266"/>
      <c r="M61" s="266"/>
      <c r="N61" s="267"/>
    </row>
    <row r="62" spans="1:14" ht="27" customHeight="1">
      <c r="A62" s="265"/>
      <c r="B62" s="266"/>
      <c r="C62" s="266"/>
      <c r="D62" s="266"/>
      <c r="E62" s="266"/>
      <c r="F62" s="266"/>
      <c r="G62" s="266"/>
      <c r="H62" s="266"/>
      <c r="I62" s="266"/>
      <c r="J62" s="266"/>
      <c r="K62" s="266"/>
      <c r="L62" s="266"/>
      <c r="M62" s="266"/>
      <c r="N62" s="267"/>
    </row>
    <row r="63" spans="1:14" ht="27" customHeight="1">
      <c r="A63" s="265"/>
      <c r="B63" s="266"/>
      <c r="C63" s="266"/>
      <c r="D63" s="266"/>
      <c r="E63" s="266"/>
      <c r="F63" s="266"/>
      <c r="G63" s="266"/>
      <c r="H63" s="266"/>
      <c r="I63" s="266"/>
      <c r="J63" s="266"/>
      <c r="K63" s="266"/>
      <c r="L63" s="266"/>
      <c r="M63" s="266"/>
      <c r="N63" s="267"/>
    </row>
    <row r="64" spans="1:14" ht="27" customHeight="1">
      <c r="A64" s="265"/>
      <c r="B64" s="266"/>
      <c r="C64" s="266"/>
      <c r="D64" s="266"/>
      <c r="E64" s="266"/>
      <c r="F64" s="266"/>
      <c r="G64" s="266"/>
      <c r="H64" s="266"/>
      <c r="I64" s="266"/>
      <c r="J64" s="266"/>
      <c r="K64" s="266"/>
      <c r="L64" s="266"/>
      <c r="M64" s="266"/>
      <c r="N64" s="267"/>
    </row>
    <row r="65" spans="1:14" ht="27" customHeight="1">
      <c r="A65" s="265"/>
      <c r="B65" s="266"/>
      <c r="C65" s="266"/>
      <c r="D65" s="266"/>
      <c r="E65" s="266"/>
      <c r="F65" s="266"/>
      <c r="G65" s="266"/>
      <c r="H65" s="266"/>
      <c r="I65" s="266"/>
      <c r="J65" s="266"/>
      <c r="K65" s="266"/>
      <c r="L65" s="266"/>
      <c r="M65" s="266"/>
      <c r="N65" s="267"/>
    </row>
    <row r="66" spans="1:14" ht="27" customHeight="1">
      <c r="A66" s="265"/>
      <c r="B66" s="266"/>
      <c r="C66" s="266"/>
      <c r="D66" s="266"/>
      <c r="E66" s="266"/>
      <c r="F66" s="266"/>
      <c r="G66" s="266"/>
      <c r="H66" s="266"/>
      <c r="I66" s="266"/>
      <c r="J66" s="266"/>
      <c r="K66" s="266"/>
      <c r="L66" s="266"/>
      <c r="M66" s="266"/>
      <c r="N66" s="267"/>
    </row>
    <row r="67" spans="1:14" ht="27" customHeight="1">
      <c r="A67" s="265"/>
      <c r="B67" s="266"/>
      <c r="C67" s="266"/>
      <c r="D67" s="266"/>
      <c r="E67" s="266"/>
      <c r="F67" s="266"/>
      <c r="G67" s="266"/>
      <c r="H67" s="266"/>
      <c r="I67" s="266"/>
      <c r="J67" s="266"/>
      <c r="K67" s="266"/>
      <c r="L67" s="266"/>
      <c r="M67" s="266"/>
      <c r="N67" s="267"/>
    </row>
    <row r="68" spans="1:14" ht="27" customHeight="1">
      <c r="A68" s="265"/>
      <c r="B68" s="266"/>
      <c r="C68" s="266"/>
      <c r="D68" s="266"/>
      <c r="E68" s="266"/>
      <c r="F68" s="266"/>
      <c r="G68" s="266"/>
      <c r="H68" s="266"/>
      <c r="I68" s="266"/>
      <c r="J68" s="266"/>
      <c r="K68" s="266"/>
      <c r="L68" s="266"/>
      <c r="M68" s="266"/>
      <c r="N68" s="267"/>
    </row>
    <row r="69" spans="1:14" ht="27" customHeight="1">
      <c r="A69" s="265"/>
      <c r="B69" s="266"/>
      <c r="C69" s="266"/>
      <c r="D69" s="266"/>
      <c r="E69" s="266"/>
      <c r="F69" s="266"/>
      <c r="G69" s="266"/>
      <c r="H69" s="266"/>
      <c r="I69" s="266"/>
      <c r="J69" s="266"/>
      <c r="K69" s="266"/>
      <c r="L69" s="266"/>
      <c r="M69" s="266"/>
      <c r="N69" s="267"/>
    </row>
    <row r="70" spans="1:14" ht="27" customHeight="1">
      <c r="A70" s="265"/>
      <c r="B70" s="266"/>
      <c r="C70" s="266"/>
      <c r="D70" s="266"/>
      <c r="E70" s="266"/>
      <c r="F70" s="266"/>
      <c r="G70" s="266"/>
      <c r="H70" s="266"/>
      <c r="I70" s="266"/>
      <c r="J70" s="266"/>
      <c r="K70" s="266"/>
      <c r="L70" s="266"/>
      <c r="M70" s="266"/>
      <c r="N70" s="267"/>
    </row>
    <row r="71" spans="1:14" ht="27" customHeight="1">
      <c r="A71" s="265"/>
      <c r="B71" s="266"/>
      <c r="C71" s="266"/>
      <c r="D71" s="266"/>
      <c r="E71" s="266"/>
      <c r="F71" s="266"/>
      <c r="G71" s="266"/>
      <c r="H71" s="266"/>
      <c r="I71" s="266"/>
      <c r="J71" s="266"/>
      <c r="K71" s="266"/>
      <c r="L71" s="266"/>
      <c r="M71" s="266"/>
      <c r="N71" s="267"/>
    </row>
    <row r="72" spans="1:14" ht="27" customHeight="1" thickBot="1">
      <c r="A72" s="262"/>
      <c r="B72" s="263"/>
      <c r="C72" s="263"/>
      <c r="D72" s="263"/>
      <c r="E72" s="263"/>
      <c r="F72" s="263"/>
      <c r="G72" s="263"/>
      <c r="H72" s="263"/>
      <c r="I72" s="263"/>
      <c r="J72" s="263"/>
      <c r="K72" s="263"/>
      <c r="L72" s="263"/>
      <c r="M72" s="263"/>
      <c r="N72" s="264"/>
    </row>
    <row r="73" ht="13.5" customHeight="1"/>
    <row r="74" ht="13.5" customHeight="1">
      <c r="N74" s="2" t="s">
        <v>207</v>
      </c>
    </row>
  </sheetData>
  <sheetProtection/>
  <mergeCells count="61">
    <mergeCell ref="A28:N28"/>
    <mergeCell ref="A29:N29"/>
    <mergeCell ref="A30:N30"/>
    <mergeCell ref="A32:N32"/>
    <mergeCell ref="A33:N33"/>
    <mergeCell ref="A31:N31"/>
    <mergeCell ref="A10:D10"/>
    <mergeCell ref="E10:N10"/>
    <mergeCell ref="E13:N13"/>
    <mergeCell ref="A26:N26"/>
    <mergeCell ref="A18:N18"/>
    <mergeCell ref="A19:N19"/>
    <mergeCell ref="A22:N22"/>
    <mergeCell ref="A23:N23"/>
    <mergeCell ref="L40:N40"/>
    <mergeCell ref="A42:N42"/>
    <mergeCell ref="A24:N24"/>
    <mergeCell ref="A25:N25"/>
    <mergeCell ref="A34:N34"/>
    <mergeCell ref="A35:N35"/>
    <mergeCell ref="A36:N36"/>
    <mergeCell ref="A27:N27"/>
    <mergeCell ref="A43:N43"/>
    <mergeCell ref="L2:N2"/>
    <mergeCell ref="E14:N14"/>
    <mergeCell ref="B8:N8"/>
    <mergeCell ref="B7:N7"/>
    <mergeCell ref="A4:N4"/>
    <mergeCell ref="A5:N5"/>
    <mergeCell ref="A13:D14"/>
    <mergeCell ref="A20:N20"/>
    <mergeCell ref="A21:N21"/>
    <mergeCell ref="A44:N44"/>
    <mergeCell ref="A45:N45"/>
    <mergeCell ref="A46:N46"/>
    <mergeCell ref="A47:N47"/>
    <mergeCell ref="A48:N48"/>
    <mergeCell ref="A49:N49"/>
    <mergeCell ref="A50:N50"/>
    <mergeCell ref="A51:N51"/>
    <mergeCell ref="A52:N52"/>
    <mergeCell ref="A53:N53"/>
    <mergeCell ref="A54:N54"/>
    <mergeCell ref="A55:N55"/>
    <mergeCell ref="A67:N67"/>
    <mergeCell ref="A56:N56"/>
    <mergeCell ref="A57:N57"/>
    <mergeCell ref="A58:N58"/>
    <mergeCell ref="A59:N59"/>
    <mergeCell ref="A60:N60"/>
    <mergeCell ref="A61:N61"/>
    <mergeCell ref="A72:N72"/>
    <mergeCell ref="A68:N68"/>
    <mergeCell ref="A69:N69"/>
    <mergeCell ref="A70:N70"/>
    <mergeCell ref="A71:N71"/>
    <mergeCell ref="A62:N62"/>
    <mergeCell ref="A63:N63"/>
    <mergeCell ref="A64:N64"/>
    <mergeCell ref="A65:N65"/>
    <mergeCell ref="A66:N66"/>
  </mergeCells>
  <conditionalFormatting sqref="E13 B7:N8 E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T71"/>
  <sheetViews>
    <sheetView zoomScaleSheetLayoutView="85"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219</v>
      </c>
    </row>
    <row r="2" spans="16:20" ht="18" customHeight="1">
      <c r="P2" s="239" t="str">
        <f>'入力シート'!E6</f>
        <v>平成○○年○○月○○日</v>
      </c>
      <c r="Q2" s="239"/>
      <c r="R2" s="239"/>
      <c r="S2" s="239"/>
      <c r="T2" s="239"/>
    </row>
    <row r="3" ht="54" customHeight="1"/>
    <row r="4" spans="1:20" ht="18" customHeight="1">
      <c r="A4" s="229" t="s">
        <v>208</v>
      </c>
      <c r="B4" s="229"/>
      <c r="C4" s="229"/>
      <c r="D4" s="229"/>
      <c r="E4" s="229"/>
      <c r="F4" s="229"/>
      <c r="G4" s="229"/>
      <c r="H4" s="229"/>
      <c r="I4" s="229"/>
      <c r="J4" s="229"/>
      <c r="K4" s="229"/>
      <c r="L4" s="229"/>
      <c r="M4" s="229"/>
      <c r="N4" s="229"/>
      <c r="O4" s="229"/>
      <c r="P4" s="229"/>
      <c r="Q4" s="229"/>
      <c r="R4" s="229"/>
      <c r="S4" s="229"/>
      <c r="T4" s="229"/>
    </row>
    <row r="5" spans="1:20" ht="18" customHeight="1">
      <c r="A5" s="229" t="s">
        <v>209</v>
      </c>
      <c r="B5" s="229"/>
      <c r="C5" s="229"/>
      <c r="D5" s="229"/>
      <c r="E5" s="229"/>
      <c r="F5" s="229"/>
      <c r="G5" s="229"/>
      <c r="H5" s="229"/>
      <c r="I5" s="229"/>
      <c r="J5" s="229"/>
      <c r="K5" s="229"/>
      <c r="L5" s="229"/>
      <c r="M5" s="229"/>
      <c r="N5" s="229"/>
      <c r="O5" s="229"/>
      <c r="P5" s="229"/>
      <c r="Q5" s="229"/>
      <c r="R5" s="229"/>
      <c r="S5" s="229"/>
      <c r="T5" s="229"/>
    </row>
    <row r="6" ht="13.5" customHeight="1"/>
    <row r="7" spans="1:20" ht="27" customHeight="1">
      <c r="A7" s="10" t="s">
        <v>4</v>
      </c>
      <c r="B7" s="240" t="str">
        <f>'入力シート'!E19</f>
        <v>久保沢ずい道耐震補強工事</v>
      </c>
      <c r="C7" s="240"/>
      <c r="D7" s="240"/>
      <c r="E7" s="240"/>
      <c r="F7" s="240"/>
      <c r="G7" s="240"/>
      <c r="H7" s="240"/>
      <c r="I7" s="240"/>
      <c r="J7" s="240"/>
      <c r="K7" s="240"/>
      <c r="L7" s="240"/>
      <c r="M7" s="240"/>
      <c r="N7" s="240"/>
      <c r="O7" s="240"/>
      <c r="P7" s="240"/>
      <c r="Q7" s="240"/>
      <c r="R7" s="240"/>
      <c r="S7" s="240"/>
      <c r="T7" s="240"/>
    </row>
    <row r="8" spans="1:20" ht="27" customHeight="1">
      <c r="A8" s="10" t="s">
        <v>23</v>
      </c>
      <c r="B8" s="240" t="str">
        <f>'入力シート'!E7</f>
        <v>株式会社○○○○○○</v>
      </c>
      <c r="C8" s="240"/>
      <c r="D8" s="240"/>
      <c r="E8" s="240"/>
      <c r="F8" s="240"/>
      <c r="G8" s="240"/>
      <c r="H8" s="240"/>
      <c r="I8" s="240"/>
      <c r="J8" s="240"/>
      <c r="K8" s="240"/>
      <c r="L8" s="240"/>
      <c r="M8" s="240"/>
      <c r="N8" s="240"/>
      <c r="O8" s="240"/>
      <c r="P8" s="240"/>
      <c r="Q8" s="240"/>
      <c r="R8" s="240"/>
      <c r="S8" s="240"/>
      <c r="T8" s="240"/>
    </row>
    <row r="9" ht="17.25" customHeight="1" thickBot="1"/>
    <row r="10" spans="1:20" ht="43.5" customHeight="1" thickBot="1">
      <c r="A10" s="248" t="s">
        <v>72</v>
      </c>
      <c r="B10" s="249"/>
      <c r="C10" s="249"/>
      <c r="D10" s="286"/>
      <c r="E10" s="283" t="str">
        <f>IF('入力シート'!C28="適用",'入力シート'!E28,"今回工事ではこの項目を適用しません。")</f>
        <v>技術提案の実現性・有効性を確認できる施工計画</v>
      </c>
      <c r="F10" s="284"/>
      <c r="G10" s="284"/>
      <c r="H10" s="284"/>
      <c r="I10" s="284"/>
      <c r="J10" s="284"/>
      <c r="K10" s="284"/>
      <c r="L10" s="284"/>
      <c r="M10" s="284"/>
      <c r="N10" s="284"/>
      <c r="O10" s="284"/>
      <c r="P10" s="284"/>
      <c r="Q10" s="284"/>
      <c r="R10" s="284"/>
      <c r="S10" s="284"/>
      <c r="T10" s="285"/>
    </row>
    <row r="11" ht="21.75" customHeight="1"/>
    <row r="12" ht="14.25" thickBot="1">
      <c r="A12" s="126"/>
    </row>
    <row r="13" spans="1:20" ht="27" customHeight="1">
      <c r="A13" s="259" t="s">
        <v>210</v>
      </c>
      <c r="B13" s="223"/>
      <c r="C13" s="223"/>
      <c r="D13" s="223"/>
      <c r="E13" s="223"/>
      <c r="F13" s="223"/>
      <c r="G13" s="223"/>
      <c r="H13" s="223"/>
      <c r="I13" s="223"/>
      <c r="J13" s="223"/>
      <c r="K13" s="223"/>
      <c r="L13" s="223"/>
      <c r="M13" s="223"/>
      <c r="N13" s="223"/>
      <c r="O13" s="223"/>
      <c r="P13" s="223"/>
      <c r="Q13" s="223"/>
      <c r="R13" s="223"/>
      <c r="S13" s="223"/>
      <c r="T13" s="260"/>
    </row>
    <row r="14" spans="1:20" ht="27" customHeight="1">
      <c r="A14" s="280"/>
      <c r="B14" s="281"/>
      <c r="C14" s="281"/>
      <c r="D14" s="281"/>
      <c r="E14" s="281"/>
      <c r="F14" s="281"/>
      <c r="G14" s="281"/>
      <c r="H14" s="281"/>
      <c r="I14" s="281"/>
      <c r="J14" s="281"/>
      <c r="K14" s="281"/>
      <c r="L14" s="281"/>
      <c r="M14" s="281"/>
      <c r="N14" s="281"/>
      <c r="O14" s="281"/>
      <c r="P14" s="281"/>
      <c r="Q14" s="281"/>
      <c r="R14" s="281"/>
      <c r="S14" s="281"/>
      <c r="T14" s="282"/>
    </row>
    <row r="15" spans="1:20" ht="27" customHeight="1">
      <c r="A15" s="265"/>
      <c r="B15" s="266"/>
      <c r="C15" s="266"/>
      <c r="D15" s="266"/>
      <c r="E15" s="266"/>
      <c r="F15" s="266"/>
      <c r="G15" s="266"/>
      <c r="H15" s="266"/>
      <c r="I15" s="266"/>
      <c r="J15" s="266"/>
      <c r="K15" s="266"/>
      <c r="L15" s="266"/>
      <c r="M15" s="266"/>
      <c r="N15" s="266"/>
      <c r="O15" s="266"/>
      <c r="P15" s="266"/>
      <c r="Q15" s="266"/>
      <c r="R15" s="266"/>
      <c r="S15" s="266"/>
      <c r="T15" s="267"/>
    </row>
    <row r="16" spans="1:20" ht="27" customHeight="1">
      <c r="A16" s="265"/>
      <c r="B16" s="266"/>
      <c r="C16" s="266"/>
      <c r="D16" s="266"/>
      <c r="E16" s="266"/>
      <c r="F16" s="266"/>
      <c r="G16" s="266"/>
      <c r="H16" s="266"/>
      <c r="I16" s="266"/>
      <c r="J16" s="266"/>
      <c r="K16" s="266"/>
      <c r="L16" s="266"/>
      <c r="M16" s="266"/>
      <c r="N16" s="266"/>
      <c r="O16" s="266"/>
      <c r="P16" s="266"/>
      <c r="Q16" s="266"/>
      <c r="R16" s="266"/>
      <c r="S16" s="266"/>
      <c r="T16" s="267"/>
    </row>
    <row r="17" spans="1:20" ht="27" customHeight="1">
      <c r="A17" s="265"/>
      <c r="B17" s="266"/>
      <c r="C17" s="266"/>
      <c r="D17" s="266"/>
      <c r="E17" s="266"/>
      <c r="F17" s="266"/>
      <c r="G17" s="266"/>
      <c r="H17" s="266"/>
      <c r="I17" s="266"/>
      <c r="J17" s="266"/>
      <c r="K17" s="266"/>
      <c r="L17" s="266"/>
      <c r="M17" s="266"/>
      <c r="N17" s="266"/>
      <c r="O17" s="266"/>
      <c r="P17" s="266"/>
      <c r="Q17" s="266"/>
      <c r="R17" s="266"/>
      <c r="S17" s="266"/>
      <c r="T17" s="267"/>
    </row>
    <row r="18" spans="1:20" ht="27" customHeight="1">
      <c r="A18" s="265"/>
      <c r="B18" s="266"/>
      <c r="C18" s="266"/>
      <c r="D18" s="266"/>
      <c r="E18" s="266"/>
      <c r="F18" s="266"/>
      <c r="G18" s="266"/>
      <c r="H18" s="266"/>
      <c r="I18" s="266"/>
      <c r="J18" s="266"/>
      <c r="K18" s="266"/>
      <c r="L18" s="266"/>
      <c r="M18" s="266"/>
      <c r="N18" s="266"/>
      <c r="O18" s="266"/>
      <c r="P18" s="266"/>
      <c r="Q18" s="266"/>
      <c r="R18" s="266"/>
      <c r="S18" s="266"/>
      <c r="T18" s="267"/>
    </row>
    <row r="19" spans="1:20" ht="27" customHeight="1">
      <c r="A19" s="265"/>
      <c r="B19" s="266"/>
      <c r="C19" s="266"/>
      <c r="D19" s="266"/>
      <c r="E19" s="266"/>
      <c r="F19" s="266"/>
      <c r="G19" s="266"/>
      <c r="H19" s="266"/>
      <c r="I19" s="266"/>
      <c r="J19" s="266"/>
      <c r="K19" s="266"/>
      <c r="L19" s="266"/>
      <c r="M19" s="266"/>
      <c r="N19" s="266"/>
      <c r="O19" s="266"/>
      <c r="P19" s="266"/>
      <c r="Q19" s="266"/>
      <c r="R19" s="266"/>
      <c r="S19" s="266"/>
      <c r="T19" s="267"/>
    </row>
    <row r="20" spans="1:20" ht="27" customHeight="1">
      <c r="A20" s="265"/>
      <c r="B20" s="266"/>
      <c r="C20" s="266"/>
      <c r="D20" s="266"/>
      <c r="E20" s="266"/>
      <c r="F20" s="266"/>
      <c r="G20" s="266"/>
      <c r="H20" s="266"/>
      <c r="I20" s="266"/>
      <c r="J20" s="266"/>
      <c r="K20" s="266"/>
      <c r="L20" s="266"/>
      <c r="M20" s="266"/>
      <c r="N20" s="266"/>
      <c r="O20" s="266"/>
      <c r="P20" s="266"/>
      <c r="Q20" s="266"/>
      <c r="R20" s="266"/>
      <c r="S20" s="266"/>
      <c r="T20" s="267"/>
    </row>
    <row r="21" spans="1:20" ht="27" customHeight="1">
      <c r="A21" s="265"/>
      <c r="B21" s="266"/>
      <c r="C21" s="266"/>
      <c r="D21" s="266"/>
      <c r="E21" s="266"/>
      <c r="F21" s="266"/>
      <c r="G21" s="266"/>
      <c r="H21" s="266"/>
      <c r="I21" s="266"/>
      <c r="J21" s="266"/>
      <c r="K21" s="266"/>
      <c r="L21" s="266"/>
      <c r="M21" s="266"/>
      <c r="N21" s="266"/>
      <c r="O21" s="266"/>
      <c r="P21" s="266"/>
      <c r="Q21" s="266"/>
      <c r="R21" s="266"/>
      <c r="S21" s="266"/>
      <c r="T21" s="267"/>
    </row>
    <row r="22" spans="1:20" ht="27" customHeight="1">
      <c r="A22" s="265"/>
      <c r="B22" s="266"/>
      <c r="C22" s="266"/>
      <c r="D22" s="266"/>
      <c r="E22" s="266"/>
      <c r="F22" s="266"/>
      <c r="G22" s="266"/>
      <c r="H22" s="266"/>
      <c r="I22" s="266"/>
      <c r="J22" s="266"/>
      <c r="K22" s="266"/>
      <c r="L22" s="266"/>
      <c r="M22" s="266"/>
      <c r="N22" s="266"/>
      <c r="O22" s="266"/>
      <c r="P22" s="266"/>
      <c r="Q22" s="266"/>
      <c r="R22" s="266"/>
      <c r="S22" s="266"/>
      <c r="T22" s="267"/>
    </row>
    <row r="23" spans="1:20" ht="27" customHeight="1">
      <c r="A23" s="265"/>
      <c r="B23" s="266"/>
      <c r="C23" s="266"/>
      <c r="D23" s="266"/>
      <c r="E23" s="266"/>
      <c r="F23" s="266"/>
      <c r="G23" s="266"/>
      <c r="H23" s="266"/>
      <c r="I23" s="266"/>
      <c r="J23" s="266"/>
      <c r="K23" s="266"/>
      <c r="L23" s="266"/>
      <c r="M23" s="266"/>
      <c r="N23" s="266"/>
      <c r="O23" s="266"/>
      <c r="P23" s="266"/>
      <c r="Q23" s="266"/>
      <c r="R23" s="266"/>
      <c r="S23" s="266"/>
      <c r="T23" s="267"/>
    </row>
    <row r="24" spans="1:20" ht="27" customHeight="1">
      <c r="A24" s="265"/>
      <c r="B24" s="266"/>
      <c r="C24" s="266"/>
      <c r="D24" s="266"/>
      <c r="E24" s="266"/>
      <c r="F24" s="266"/>
      <c r="G24" s="266"/>
      <c r="H24" s="266"/>
      <c r="I24" s="266"/>
      <c r="J24" s="266"/>
      <c r="K24" s="266"/>
      <c r="L24" s="266"/>
      <c r="M24" s="266"/>
      <c r="N24" s="266"/>
      <c r="O24" s="266"/>
      <c r="P24" s="266"/>
      <c r="Q24" s="266"/>
      <c r="R24" s="266"/>
      <c r="S24" s="266"/>
      <c r="T24" s="267"/>
    </row>
    <row r="25" spans="1:20" ht="27" customHeight="1">
      <c r="A25" s="265"/>
      <c r="B25" s="266"/>
      <c r="C25" s="266"/>
      <c r="D25" s="266"/>
      <c r="E25" s="266"/>
      <c r="F25" s="266"/>
      <c r="G25" s="266"/>
      <c r="H25" s="266"/>
      <c r="I25" s="266"/>
      <c r="J25" s="266"/>
      <c r="K25" s="266"/>
      <c r="L25" s="266"/>
      <c r="M25" s="266"/>
      <c r="N25" s="266"/>
      <c r="O25" s="266"/>
      <c r="P25" s="266"/>
      <c r="Q25" s="266"/>
      <c r="R25" s="266"/>
      <c r="S25" s="266"/>
      <c r="T25" s="267"/>
    </row>
    <row r="26" spans="1:20" ht="27" customHeight="1">
      <c r="A26" s="265"/>
      <c r="B26" s="266"/>
      <c r="C26" s="266"/>
      <c r="D26" s="266"/>
      <c r="E26" s="266"/>
      <c r="F26" s="266"/>
      <c r="G26" s="266"/>
      <c r="H26" s="266"/>
      <c r="I26" s="266"/>
      <c r="J26" s="266"/>
      <c r="K26" s="266"/>
      <c r="L26" s="266"/>
      <c r="M26" s="266"/>
      <c r="N26" s="266"/>
      <c r="O26" s="266"/>
      <c r="P26" s="266"/>
      <c r="Q26" s="266"/>
      <c r="R26" s="266"/>
      <c r="S26" s="266"/>
      <c r="T26" s="267"/>
    </row>
    <row r="27" spans="1:20" ht="27" customHeight="1">
      <c r="A27" s="265"/>
      <c r="B27" s="266"/>
      <c r="C27" s="266"/>
      <c r="D27" s="266"/>
      <c r="E27" s="266"/>
      <c r="F27" s="266"/>
      <c r="G27" s="266"/>
      <c r="H27" s="266"/>
      <c r="I27" s="266"/>
      <c r="J27" s="266"/>
      <c r="K27" s="266"/>
      <c r="L27" s="266"/>
      <c r="M27" s="266"/>
      <c r="N27" s="266"/>
      <c r="O27" s="266"/>
      <c r="P27" s="266"/>
      <c r="Q27" s="266"/>
      <c r="R27" s="266"/>
      <c r="S27" s="266"/>
      <c r="T27" s="267"/>
    </row>
    <row r="28" spans="1:20" ht="27" customHeight="1">
      <c r="A28" s="265"/>
      <c r="B28" s="266"/>
      <c r="C28" s="266"/>
      <c r="D28" s="266"/>
      <c r="E28" s="266"/>
      <c r="F28" s="266"/>
      <c r="G28" s="266"/>
      <c r="H28" s="266"/>
      <c r="I28" s="266"/>
      <c r="J28" s="266"/>
      <c r="K28" s="266"/>
      <c r="L28" s="266"/>
      <c r="M28" s="266"/>
      <c r="N28" s="266"/>
      <c r="O28" s="266"/>
      <c r="P28" s="266"/>
      <c r="Q28" s="266"/>
      <c r="R28" s="266"/>
      <c r="S28" s="266"/>
      <c r="T28" s="267"/>
    </row>
    <row r="29" spans="1:20" ht="27" customHeight="1">
      <c r="A29" s="265"/>
      <c r="B29" s="266"/>
      <c r="C29" s="266"/>
      <c r="D29" s="266"/>
      <c r="E29" s="266"/>
      <c r="F29" s="266"/>
      <c r="G29" s="266"/>
      <c r="H29" s="266"/>
      <c r="I29" s="266"/>
      <c r="J29" s="266"/>
      <c r="K29" s="266"/>
      <c r="L29" s="266"/>
      <c r="M29" s="266"/>
      <c r="N29" s="266"/>
      <c r="O29" s="266"/>
      <c r="P29" s="266"/>
      <c r="Q29" s="266"/>
      <c r="R29" s="266"/>
      <c r="S29" s="266"/>
      <c r="T29" s="267"/>
    </row>
    <row r="30" spans="1:20" ht="27" customHeight="1">
      <c r="A30" s="265"/>
      <c r="B30" s="266"/>
      <c r="C30" s="266"/>
      <c r="D30" s="266"/>
      <c r="E30" s="266"/>
      <c r="F30" s="266"/>
      <c r="G30" s="266"/>
      <c r="H30" s="266"/>
      <c r="I30" s="266"/>
      <c r="J30" s="266"/>
      <c r="K30" s="266"/>
      <c r="L30" s="266"/>
      <c r="M30" s="266"/>
      <c r="N30" s="266"/>
      <c r="O30" s="266"/>
      <c r="P30" s="266"/>
      <c r="Q30" s="266"/>
      <c r="R30" s="266"/>
      <c r="S30" s="266"/>
      <c r="T30" s="267"/>
    </row>
    <row r="31" spans="1:20" ht="27" customHeight="1">
      <c r="A31" s="265"/>
      <c r="B31" s="266"/>
      <c r="C31" s="266"/>
      <c r="D31" s="266"/>
      <c r="E31" s="266"/>
      <c r="F31" s="266"/>
      <c r="G31" s="266"/>
      <c r="H31" s="266"/>
      <c r="I31" s="266"/>
      <c r="J31" s="266"/>
      <c r="K31" s="266"/>
      <c r="L31" s="266"/>
      <c r="M31" s="266"/>
      <c r="N31" s="266"/>
      <c r="O31" s="266"/>
      <c r="P31" s="266"/>
      <c r="Q31" s="266"/>
      <c r="R31" s="266"/>
      <c r="S31" s="266"/>
      <c r="T31" s="267"/>
    </row>
    <row r="32" spans="1:20" ht="27" customHeight="1">
      <c r="A32" s="265"/>
      <c r="B32" s="266"/>
      <c r="C32" s="266"/>
      <c r="D32" s="266"/>
      <c r="E32" s="266"/>
      <c r="F32" s="266"/>
      <c r="G32" s="266"/>
      <c r="H32" s="266"/>
      <c r="I32" s="266"/>
      <c r="J32" s="266"/>
      <c r="K32" s="266"/>
      <c r="L32" s="266"/>
      <c r="M32" s="266"/>
      <c r="N32" s="266"/>
      <c r="O32" s="266"/>
      <c r="P32" s="266"/>
      <c r="Q32" s="266"/>
      <c r="R32" s="266"/>
      <c r="S32" s="266"/>
      <c r="T32" s="267"/>
    </row>
    <row r="33" spans="1:20" ht="27" customHeight="1">
      <c r="A33" s="265"/>
      <c r="B33" s="266"/>
      <c r="C33" s="266"/>
      <c r="D33" s="266"/>
      <c r="E33" s="266"/>
      <c r="F33" s="266"/>
      <c r="G33" s="266"/>
      <c r="H33" s="266"/>
      <c r="I33" s="266"/>
      <c r="J33" s="266"/>
      <c r="K33" s="266"/>
      <c r="L33" s="266"/>
      <c r="M33" s="266"/>
      <c r="N33" s="266"/>
      <c r="O33" s="266"/>
      <c r="P33" s="266"/>
      <c r="Q33" s="266"/>
      <c r="R33" s="266"/>
      <c r="S33" s="266"/>
      <c r="T33" s="267"/>
    </row>
    <row r="34" spans="1:20" ht="27" customHeight="1" thickBot="1">
      <c r="A34" s="262"/>
      <c r="B34" s="263"/>
      <c r="C34" s="263"/>
      <c r="D34" s="263"/>
      <c r="E34" s="263"/>
      <c r="F34" s="263"/>
      <c r="G34" s="263"/>
      <c r="H34" s="263"/>
      <c r="I34" s="263"/>
      <c r="J34" s="263"/>
      <c r="K34" s="263"/>
      <c r="L34" s="263"/>
      <c r="M34" s="263"/>
      <c r="N34" s="263"/>
      <c r="O34" s="263"/>
      <c r="P34" s="263"/>
      <c r="Q34" s="263"/>
      <c r="R34" s="263"/>
      <c r="S34" s="263"/>
      <c r="T34" s="264"/>
    </row>
    <row r="35" ht="13.5" customHeight="1"/>
    <row r="36" ht="13.5" customHeight="1">
      <c r="T36" s="2" t="s">
        <v>211</v>
      </c>
    </row>
    <row r="37" ht="18" customHeight="1">
      <c r="T37" s="2" t="s">
        <v>219</v>
      </c>
    </row>
    <row r="38" spans="16:20" ht="18" customHeight="1">
      <c r="P38" s="239" t="str">
        <f>'入力シート'!E6</f>
        <v>平成○○年○○月○○日</v>
      </c>
      <c r="Q38" s="239"/>
      <c r="R38" s="239"/>
      <c r="S38" s="239"/>
      <c r="T38" s="239"/>
    </row>
    <row r="39" ht="54" customHeight="1" thickBot="1"/>
    <row r="40" spans="1:20" ht="27" customHeight="1">
      <c r="A40" s="259" t="s">
        <v>210</v>
      </c>
      <c r="B40" s="223"/>
      <c r="C40" s="223"/>
      <c r="D40" s="223"/>
      <c r="E40" s="223"/>
      <c r="F40" s="223"/>
      <c r="G40" s="223"/>
      <c r="H40" s="223"/>
      <c r="I40" s="223"/>
      <c r="J40" s="223"/>
      <c r="K40" s="223"/>
      <c r="L40" s="223"/>
      <c r="M40" s="223"/>
      <c r="N40" s="223"/>
      <c r="O40" s="223"/>
      <c r="P40" s="223"/>
      <c r="Q40" s="223"/>
      <c r="R40" s="223"/>
      <c r="S40" s="223"/>
      <c r="T40" s="260"/>
    </row>
    <row r="41" spans="1:20" ht="27" customHeight="1">
      <c r="A41" s="265"/>
      <c r="B41" s="266"/>
      <c r="C41" s="266"/>
      <c r="D41" s="266"/>
      <c r="E41" s="266"/>
      <c r="F41" s="266"/>
      <c r="G41" s="266"/>
      <c r="H41" s="266"/>
      <c r="I41" s="266"/>
      <c r="J41" s="266"/>
      <c r="K41" s="266"/>
      <c r="L41" s="266"/>
      <c r="M41" s="266"/>
      <c r="N41" s="266"/>
      <c r="O41" s="266"/>
      <c r="P41" s="266"/>
      <c r="Q41" s="266"/>
      <c r="R41" s="266"/>
      <c r="S41" s="266"/>
      <c r="T41" s="267"/>
    </row>
    <row r="42" spans="1:20" ht="27" customHeight="1">
      <c r="A42" s="265"/>
      <c r="B42" s="266"/>
      <c r="C42" s="266"/>
      <c r="D42" s="266"/>
      <c r="E42" s="266"/>
      <c r="F42" s="266"/>
      <c r="G42" s="266"/>
      <c r="H42" s="266"/>
      <c r="I42" s="266"/>
      <c r="J42" s="266"/>
      <c r="K42" s="266"/>
      <c r="L42" s="266"/>
      <c r="M42" s="266"/>
      <c r="N42" s="266"/>
      <c r="O42" s="266"/>
      <c r="P42" s="266"/>
      <c r="Q42" s="266"/>
      <c r="R42" s="266"/>
      <c r="S42" s="266"/>
      <c r="T42" s="267"/>
    </row>
    <row r="43" spans="1:20" ht="27" customHeight="1">
      <c r="A43" s="265"/>
      <c r="B43" s="266"/>
      <c r="C43" s="266"/>
      <c r="D43" s="266"/>
      <c r="E43" s="266"/>
      <c r="F43" s="266"/>
      <c r="G43" s="266"/>
      <c r="H43" s="266"/>
      <c r="I43" s="266"/>
      <c r="J43" s="266"/>
      <c r="K43" s="266"/>
      <c r="L43" s="266"/>
      <c r="M43" s="266"/>
      <c r="N43" s="266"/>
      <c r="O43" s="266"/>
      <c r="P43" s="266"/>
      <c r="Q43" s="266"/>
      <c r="R43" s="266"/>
      <c r="S43" s="266"/>
      <c r="T43" s="267"/>
    </row>
    <row r="44" spans="1:20" ht="27" customHeight="1">
      <c r="A44" s="265"/>
      <c r="B44" s="266"/>
      <c r="C44" s="266"/>
      <c r="D44" s="266"/>
      <c r="E44" s="266"/>
      <c r="F44" s="266"/>
      <c r="G44" s="266"/>
      <c r="H44" s="266"/>
      <c r="I44" s="266"/>
      <c r="J44" s="266"/>
      <c r="K44" s="266"/>
      <c r="L44" s="266"/>
      <c r="M44" s="266"/>
      <c r="N44" s="266"/>
      <c r="O44" s="266"/>
      <c r="P44" s="266"/>
      <c r="Q44" s="266"/>
      <c r="R44" s="266"/>
      <c r="S44" s="266"/>
      <c r="T44" s="267"/>
    </row>
    <row r="45" spans="1:20" ht="27" customHeight="1">
      <c r="A45" s="265"/>
      <c r="B45" s="266"/>
      <c r="C45" s="266"/>
      <c r="D45" s="266"/>
      <c r="E45" s="266"/>
      <c r="F45" s="266"/>
      <c r="G45" s="266"/>
      <c r="H45" s="266"/>
      <c r="I45" s="266"/>
      <c r="J45" s="266"/>
      <c r="K45" s="266"/>
      <c r="L45" s="266"/>
      <c r="M45" s="266"/>
      <c r="N45" s="266"/>
      <c r="O45" s="266"/>
      <c r="P45" s="266"/>
      <c r="Q45" s="266"/>
      <c r="R45" s="266"/>
      <c r="S45" s="266"/>
      <c r="T45" s="267"/>
    </row>
    <row r="46" spans="1:20" ht="27" customHeight="1">
      <c r="A46" s="265"/>
      <c r="B46" s="266"/>
      <c r="C46" s="266"/>
      <c r="D46" s="266"/>
      <c r="E46" s="266"/>
      <c r="F46" s="266"/>
      <c r="G46" s="266"/>
      <c r="H46" s="266"/>
      <c r="I46" s="266"/>
      <c r="J46" s="266"/>
      <c r="K46" s="266"/>
      <c r="L46" s="266"/>
      <c r="M46" s="266"/>
      <c r="N46" s="266"/>
      <c r="O46" s="266"/>
      <c r="P46" s="266"/>
      <c r="Q46" s="266"/>
      <c r="R46" s="266"/>
      <c r="S46" s="266"/>
      <c r="T46" s="267"/>
    </row>
    <row r="47" spans="1:20" ht="27" customHeight="1">
      <c r="A47" s="265"/>
      <c r="B47" s="266"/>
      <c r="C47" s="266"/>
      <c r="D47" s="266"/>
      <c r="E47" s="266"/>
      <c r="F47" s="266"/>
      <c r="G47" s="266"/>
      <c r="H47" s="266"/>
      <c r="I47" s="266"/>
      <c r="J47" s="266"/>
      <c r="K47" s="266"/>
      <c r="L47" s="266"/>
      <c r="M47" s="266"/>
      <c r="N47" s="266"/>
      <c r="O47" s="266"/>
      <c r="P47" s="266"/>
      <c r="Q47" s="266"/>
      <c r="R47" s="266"/>
      <c r="S47" s="266"/>
      <c r="T47" s="267"/>
    </row>
    <row r="48" spans="1:20" ht="27" customHeight="1">
      <c r="A48" s="265"/>
      <c r="B48" s="266"/>
      <c r="C48" s="266"/>
      <c r="D48" s="266"/>
      <c r="E48" s="266"/>
      <c r="F48" s="266"/>
      <c r="G48" s="266"/>
      <c r="H48" s="266"/>
      <c r="I48" s="266"/>
      <c r="J48" s="266"/>
      <c r="K48" s="266"/>
      <c r="L48" s="266"/>
      <c r="M48" s="266"/>
      <c r="N48" s="266"/>
      <c r="O48" s="266"/>
      <c r="P48" s="266"/>
      <c r="Q48" s="266"/>
      <c r="R48" s="266"/>
      <c r="S48" s="266"/>
      <c r="T48" s="267"/>
    </row>
    <row r="49" spans="1:20" ht="27" customHeight="1">
      <c r="A49" s="265"/>
      <c r="B49" s="266"/>
      <c r="C49" s="266"/>
      <c r="D49" s="266"/>
      <c r="E49" s="266"/>
      <c r="F49" s="266"/>
      <c r="G49" s="266"/>
      <c r="H49" s="266"/>
      <c r="I49" s="266"/>
      <c r="J49" s="266"/>
      <c r="K49" s="266"/>
      <c r="L49" s="266"/>
      <c r="M49" s="266"/>
      <c r="N49" s="266"/>
      <c r="O49" s="266"/>
      <c r="P49" s="266"/>
      <c r="Q49" s="266"/>
      <c r="R49" s="266"/>
      <c r="S49" s="266"/>
      <c r="T49" s="267"/>
    </row>
    <row r="50" spans="1:20" ht="27" customHeight="1">
      <c r="A50" s="265"/>
      <c r="B50" s="266"/>
      <c r="C50" s="266"/>
      <c r="D50" s="266"/>
      <c r="E50" s="266"/>
      <c r="F50" s="266"/>
      <c r="G50" s="266"/>
      <c r="H50" s="266"/>
      <c r="I50" s="266"/>
      <c r="J50" s="266"/>
      <c r="K50" s="266"/>
      <c r="L50" s="266"/>
      <c r="M50" s="266"/>
      <c r="N50" s="266"/>
      <c r="O50" s="266"/>
      <c r="P50" s="266"/>
      <c r="Q50" s="266"/>
      <c r="R50" s="266"/>
      <c r="S50" s="266"/>
      <c r="T50" s="267"/>
    </row>
    <row r="51" spans="1:20" ht="27" customHeight="1">
      <c r="A51" s="265"/>
      <c r="B51" s="266"/>
      <c r="C51" s="266"/>
      <c r="D51" s="266"/>
      <c r="E51" s="266"/>
      <c r="F51" s="266"/>
      <c r="G51" s="266"/>
      <c r="H51" s="266"/>
      <c r="I51" s="266"/>
      <c r="J51" s="266"/>
      <c r="K51" s="266"/>
      <c r="L51" s="266"/>
      <c r="M51" s="266"/>
      <c r="N51" s="266"/>
      <c r="O51" s="266"/>
      <c r="P51" s="266"/>
      <c r="Q51" s="266"/>
      <c r="R51" s="266"/>
      <c r="S51" s="266"/>
      <c r="T51" s="267"/>
    </row>
    <row r="52" spans="1:20" ht="27" customHeight="1">
      <c r="A52" s="265"/>
      <c r="B52" s="266"/>
      <c r="C52" s="266"/>
      <c r="D52" s="266"/>
      <c r="E52" s="266"/>
      <c r="F52" s="266"/>
      <c r="G52" s="266"/>
      <c r="H52" s="266"/>
      <c r="I52" s="266"/>
      <c r="J52" s="266"/>
      <c r="K52" s="266"/>
      <c r="L52" s="266"/>
      <c r="M52" s="266"/>
      <c r="N52" s="266"/>
      <c r="O52" s="266"/>
      <c r="P52" s="266"/>
      <c r="Q52" s="266"/>
      <c r="R52" s="266"/>
      <c r="S52" s="266"/>
      <c r="T52" s="267"/>
    </row>
    <row r="53" spans="1:20" ht="27" customHeight="1">
      <c r="A53" s="265"/>
      <c r="B53" s="266"/>
      <c r="C53" s="266"/>
      <c r="D53" s="266"/>
      <c r="E53" s="266"/>
      <c r="F53" s="266"/>
      <c r="G53" s="266"/>
      <c r="H53" s="266"/>
      <c r="I53" s="266"/>
      <c r="J53" s="266"/>
      <c r="K53" s="266"/>
      <c r="L53" s="266"/>
      <c r="M53" s="266"/>
      <c r="N53" s="266"/>
      <c r="O53" s="266"/>
      <c r="P53" s="266"/>
      <c r="Q53" s="266"/>
      <c r="R53" s="266"/>
      <c r="S53" s="266"/>
      <c r="T53" s="267"/>
    </row>
    <row r="54" spans="1:20" ht="27" customHeight="1">
      <c r="A54" s="265"/>
      <c r="B54" s="266"/>
      <c r="C54" s="266"/>
      <c r="D54" s="266"/>
      <c r="E54" s="266"/>
      <c r="F54" s="266"/>
      <c r="G54" s="266"/>
      <c r="H54" s="266"/>
      <c r="I54" s="266"/>
      <c r="J54" s="266"/>
      <c r="K54" s="266"/>
      <c r="L54" s="266"/>
      <c r="M54" s="266"/>
      <c r="N54" s="266"/>
      <c r="O54" s="266"/>
      <c r="P54" s="266"/>
      <c r="Q54" s="266"/>
      <c r="R54" s="266"/>
      <c r="S54" s="266"/>
      <c r="T54" s="267"/>
    </row>
    <row r="55" spans="1:20" ht="27" customHeight="1">
      <c r="A55" s="265"/>
      <c r="B55" s="266"/>
      <c r="C55" s="266"/>
      <c r="D55" s="266"/>
      <c r="E55" s="266"/>
      <c r="F55" s="266"/>
      <c r="G55" s="266"/>
      <c r="H55" s="266"/>
      <c r="I55" s="266"/>
      <c r="J55" s="266"/>
      <c r="K55" s="266"/>
      <c r="L55" s="266"/>
      <c r="M55" s="266"/>
      <c r="N55" s="266"/>
      <c r="O55" s="266"/>
      <c r="P55" s="266"/>
      <c r="Q55" s="266"/>
      <c r="R55" s="266"/>
      <c r="S55" s="266"/>
      <c r="T55" s="267"/>
    </row>
    <row r="56" spans="1:20" ht="27" customHeight="1">
      <c r="A56" s="265"/>
      <c r="B56" s="266"/>
      <c r="C56" s="266"/>
      <c r="D56" s="266"/>
      <c r="E56" s="266"/>
      <c r="F56" s="266"/>
      <c r="G56" s="266"/>
      <c r="H56" s="266"/>
      <c r="I56" s="266"/>
      <c r="J56" s="266"/>
      <c r="K56" s="266"/>
      <c r="L56" s="266"/>
      <c r="M56" s="266"/>
      <c r="N56" s="266"/>
      <c r="O56" s="266"/>
      <c r="P56" s="266"/>
      <c r="Q56" s="266"/>
      <c r="R56" s="266"/>
      <c r="S56" s="266"/>
      <c r="T56" s="267"/>
    </row>
    <row r="57" spans="1:20" ht="27" customHeight="1">
      <c r="A57" s="265"/>
      <c r="B57" s="266"/>
      <c r="C57" s="266"/>
      <c r="D57" s="266"/>
      <c r="E57" s="266"/>
      <c r="F57" s="266"/>
      <c r="G57" s="266"/>
      <c r="H57" s="266"/>
      <c r="I57" s="266"/>
      <c r="J57" s="266"/>
      <c r="K57" s="266"/>
      <c r="L57" s="266"/>
      <c r="M57" s="266"/>
      <c r="N57" s="266"/>
      <c r="O57" s="266"/>
      <c r="P57" s="266"/>
      <c r="Q57" s="266"/>
      <c r="R57" s="266"/>
      <c r="S57" s="266"/>
      <c r="T57" s="267"/>
    </row>
    <row r="58" spans="1:20" ht="27" customHeight="1">
      <c r="A58" s="265"/>
      <c r="B58" s="266"/>
      <c r="C58" s="266"/>
      <c r="D58" s="266"/>
      <c r="E58" s="266"/>
      <c r="F58" s="266"/>
      <c r="G58" s="266"/>
      <c r="H58" s="266"/>
      <c r="I58" s="266"/>
      <c r="J58" s="266"/>
      <c r="K58" s="266"/>
      <c r="L58" s="266"/>
      <c r="M58" s="266"/>
      <c r="N58" s="266"/>
      <c r="O58" s="266"/>
      <c r="P58" s="266"/>
      <c r="Q58" s="266"/>
      <c r="R58" s="266"/>
      <c r="S58" s="266"/>
      <c r="T58" s="267"/>
    </row>
    <row r="59" spans="1:20" ht="27" customHeight="1">
      <c r="A59" s="265"/>
      <c r="B59" s="266"/>
      <c r="C59" s="266"/>
      <c r="D59" s="266"/>
      <c r="E59" s="266"/>
      <c r="F59" s="266"/>
      <c r="G59" s="266"/>
      <c r="H59" s="266"/>
      <c r="I59" s="266"/>
      <c r="J59" s="266"/>
      <c r="K59" s="266"/>
      <c r="L59" s="266"/>
      <c r="M59" s="266"/>
      <c r="N59" s="266"/>
      <c r="O59" s="266"/>
      <c r="P59" s="266"/>
      <c r="Q59" s="266"/>
      <c r="R59" s="266"/>
      <c r="S59" s="266"/>
      <c r="T59" s="267"/>
    </row>
    <row r="60" spans="1:20" ht="27" customHeight="1">
      <c r="A60" s="265"/>
      <c r="B60" s="266"/>
      <c r="C60" s="266"/>
      <c r="D60" s="266"/>
      <c r="E60" s="266"/>
      <c r="F60" s="266"/>
      <c r="G60" s="266"/>
      <c r="H60" s="266"/>
      <c r="I60" s="266"/>
      <c r="J60" s="266"/>
      <c r="K60" s="266"/>
      <c r="L60" s="266"/>
      <c r="M60" s="266"/>
      <c r="N60" s="266"/>
      <c r="O60" s="266"/>
      <c r="P60" s="266"/>
      <c r="Q60" s="266"/>
      <c r="R60" s="266"/>
      <c r="S60" s="266"/>
      <c r="T60" s="267"/>
    </row>
    <row r="61" spans="1:20" ht="27" customHeight="1">
      <c r="A61" s="265"/>
      <c r="B61" s="266"/>
      <c r="C61" s="266"/>
      <c r="D61" s="266"/>
      <c r="E61" s="266"/>
      <c r="F61" s="266"/>
      <c r="G61" s="266"/>
      <c r="H61" s="266"/>
      <c r="I61" s="266"/>
      <c r="J61" s="266"/>
      <c r="K61" s="266"/>
      <c r="L61" s="266"/>
      <c r="M61" s="266"/>
      <c r="N61" s="266"/>
      <c r="O61" s="266"/>
      <c r="P61" s="266"/>
      <c r="Q61" s="266"/>
      <c r="R61" s="266"/>
      <c r="S61" s="266"/>
      <c r="T61" s="267"/>
    </row>
    <row r="62" spans="1:20" ht="27" customHeight="1">
      <c r="A62" s="265"/>
      <c r="B62" s="266"/>
      <c r="C62" s="266"/>
      <c r="D62" s="266"/>
      <c r="E62" s="266"/>
      <c r="F62" s="266"/>
      <c r="G62" s="266"/>
      <c r="H62" s="266"/>
      <c r="I62" s="266"/>
      <c r="J62" s="266"/>
      <c r="K62" s="266"/>
      <c r="L62" s="266"/>
      <c r="M62" s="266"/>
      <c r="N62" s="266"/>
      <c r="O62" s="266"/>
      <c r="P62" s="266"/>
      <c r="Q62" s="266"/>
      <c r="R62" s="266"/>
      <c r="S62" s="266"/>
      <c r="T62" s="267"/>
    </row>
    <row r="63" spans="1:20" ht="27" customHeight="1">
      <c r="A63" s="265"/>
      <c r="B63" s="266"/>
      <c r="C63" s="266"/>
      <c r="D63" s="266"/>
      <c r="E63" s="266"/>
      <c r="F63" s="266"/>
      <c r="G63" s="266"/>
      <c r="H63" s="266"/>
      <c r="I63" s="266"/>
      <c r="J63" s="266"/>
      <c r="K63" s="266"/>
      <c r="L63" s="266"/>
      <c r="M63" s="266"/>
      <c r="N63" s="266"/>
      <c r="O63" s="266"/>
      <c r="P63" s="266"/>
      <c r="Q63" s="266"/>
      <c r="R63" s="266"/>
      <c r="S63" s="266"/>
      <c r="T63" s="267"/>
    </row>
    <row r="64" spans="1:20" ht="27" customHeight="1">
      <c r="A64" s="265"/>
      <c r="B64" s="266"/>
      <c r="C64" s="266"/>
      <c r="D64" s="266"/>
      <c r="E64" s="266"/>
      <c r="F64" s="266"/>
      <c r="G64" s="266"/>
      <c r="H64" s="266"/>
      <c r="I64" s="266"/>
      <c r="J64" s="266"/>
      <c r="K64" s="266"/>
      <c r="L64" s="266"/>
      <c r="M64" s="266"/>
      <c r="N64" s="266"/>
      <c r="O64" s="266"/>
      <c r="P64" s="266"/>
      <c r="Q64" s="266"/>
      <c r="R64" s="266"/>
      <c r="S64" s="266"/>
      <c r="T64" s="267"/>
    </row>
    <row r="65" spans="1:20" ht="27" customHeight="1">
      <c r="A65" s="265"/>
      <c r="B65" s="266"/>
      <c r="C65" s="266"/>
      <c r="D65" s="266"/>
      <c r="E65" s="266"/>
      <c r="F65" s="266"/>
      <c r="G65" s="266"/>
      <c r="H65" s="266"/>
      <c r="I65" s="266"/>
      <c r="J65" s="266"/>
      <c r="K65" s="266"/>
      <c r="L65" s="266"/>
      <c r="M65" s="266"/>
      <c r="N65" s="266"/>
      <c r="O65" s="266"/>
      <c r="P65" s="266"/>
      <c r="Q65" s="266"/>
      <c r="R65" s="266"/>
      <c r="S65" s="266"/>
      <c r="T65" s="267"/>
    </row>
    <row r="66" spans="1:20" ht="27" customHeight="1">
      <c r="A66" s="265"/>
      <c r="B66" s="266"/>
      <c r="C66" s="266"/>
      <c r="D66" s="266"/>
      <c r="E66" s="266"/>
      <c r="F66" s="266"/>
      <c r="G66" s="266"/>
      <c r="H66" s="266"/>
      <c r="I66" s="266"/>
      <c r="J66" s="266"/>
      <c r="K66" s="266"/>
      <c r="L66" s="266"/>
      <c r="M66" s="266"/>
      <c r="N66" s="266"/>
      <c r="O66" s="266"/>
      <c r="P66" s="266"/>
      <c r="Q66" s="266"/>
      <c r="R66" s="266"/>
      <c r="S66" s="266"/>
      <c r="T66" s="267"/>
    </row>
    <row r="67" spans="1:20" ht="27" customHeight="1">
      <c r="A67" s="265"/>
      <c r="B67" s="266"/>
      <c r="C67" s="266"/>
      <c r="D67" s="266"/>
      <c r="E67" s="266"/>
      <c r="F67" s="266"/>
      <c r="G67" s="266"/>
      <c r="H67" s="266"/>
      <c r="I67" s="266"/>
      <c r="J67" s="266"/>
      <c r="K67" s="266"/>
      <c r="L67" s="266"/>
      <c r="M67" s="266"/>
      <c r="N67" s="266"/>
      <c r="O67" s="266"/>
      <c r="P67" s="266"/>
      <c r="Q67" s="266"/>
      <c r="R67" s="266"/>
      <c r="S67" s="266"/>
      <c r="T67" s="267"/>
    </row>
    <row r="68" spans="1:20" ht="27" customHeight="1">
      <c r="A68" s="265"/>
      <c r="B68" s="266"/>
      <c r="C68" s="266"/>
      <c r="D68" s="266"/>
      <c r="E68" s="266"/>
      <c r="F68" s="266"/>
      <c r="G68" s="266"/>
      <c r="H68" s="266"/>
      <c r="I68" s="266"/>
      <c r="J68" s="266"/>
      <c r="K68" s="266"/>
      <c r="L68" s="266"/>
      <c r="M68" s="266"/>
      <c r="N68" s="266"/>
      <c r="O68" s="266"/>
      <c r="P68" s="266"/>
      <c r="Q68" s="266"/>
      <c r="R68" s="266"/>
      <c r="S68" s="266"/>
      <c r="T68" s="267"/>
    </row>
    <row r="69" spans="1:20" ht="27" customHeight="1" thickBot="1">
      <c r="A69" s="262"/>
      <c r="B69" s="263"/>
      <c r="C69" s="263"/>
      <c r="D69" s="263"/>
      <c r="E69" s="263"/>
      <c r="F69" s="263"/>
      <c r="G69" s="263"/>
      <c r="H69" s="263"/>
      <c r="I69" s="263"/>
      <c r="J69" s="263"/>
      <c r="K69" s="263"/>
      <c r="L69" s="263"/>
      <c r="M69" s="263"/>
      <c r="N69" s="263"/>
      <c r="O69" s="263"/>
      <c r="P69" s="263"/>
      <c r="Q69" s="263"/>
      <c r="R69" s="263"/>
      <c r="S69" s="263"/>
      <c r="T69" s="264"/>
    </row>
    <row r="70" ht="13.5" customHeight="1"/>
    <row r="71" ht="13.5" customHeight="1">
      <c r="T71" s="2" t="s">
        <v>211</v>
      </c>
    </row>
    <row r="72" ht="13.5" customHeight="1"/>
    <row r="73" ht="13.5" customHeight="1"/>
    <row r="74" ht="13.5" customHeight="1"/>
    <row r="75" ht="13.5" customHeight="1"/>
    <row r="76" ht="13.5" customHeight="1"/>
  </sheetData>
  <sheetProtection/>
  <mergeCells count="60">
    <mergeCell ref="P2:T2"/>
    <mergeCell ref="A4:T4"/>
    <mergeCell ref="A5:T5"/>
    <mergeCell ref="B7:T7"/>
    <mergeCell ref="A31:T31"/>
    <mergeCell ref="B8:T8"/>
    <mergeCell ref="E10:T10"/>
    <mergeCell ref="A10:D10"/>
    <mergeCell ref="A21:T21"/>
    <mergeCell ref="A22:T22"/>
    <mergeCell ref="A29:T29"/>
    <mergeCell ref="A30:T30"/>
    <mergeCell ref="A27:T27"/>
    <mergeCell ref="A28:T28"/>
    <mergeCell ref="A24:T24"/>
    <mergeCell ref="A25:T25"/>
    <mergeCell ref="A26:T26"/>
    <mergeCell ref="A23:T23"/>
    <mergeCell ref="A17:T17"/>
    <mergeCell ref="A18:T18"/>
    <mergeCell ref="A19:T19"/>
    <mergeCell ref="A20:T20"/>
    <mergeCell ref="A13:T13"/>
    <mergeCell ref="A14:T14"/>
    <mergeCell ref="A15:T15"/>
    <mergeCell ref="A16:T16"/>
    <mergeCell ref="A40:T40"/>
    <mergeCell ref="A41:T41"/>
    <mergeCell ref="A42:T42"/>
    <mergeCell ref="A32:T32"/>
    <mergeCell ref="A33:T33"/>
    <mergeCell ref="A34:T34"/>
    <mergeCell ref="P38:T38"/>
    <mergeCell ref="A43:T43"/>
    <mergeCell ref="A44:T44"/>
    <mergeCell ref="A45:T45"/>
    <mergeCell ref="A46:T46"/>
    <mergeCell ref="A47:T47"/>
    <mergeCell ref="A48:T48"/>
    <mergeCell ref="A49:T49"/>
    <mergeCell ref="A50:T50"/>
    <mergeCell ref="A51:T51"/>
    <mergeCell ref="A52:T52"/>
    <mergeCell ref="A53:T53"/>
    <mergeCell ref="A54:T54"/>
    <mergeCell ref="A55:T55"/>
    <mergeCell ref="A56:T56"/>
    <mergeCell ref="A57:T57"/>
    <mergeCell ref="A58:T58"/>
    <mergeCell ref="A59:T59"/>
    <mergeCell ref="A60:T60"/>
    <mergeCell ref="A61:T61"/>
    <mergeCell ref="A62:T62"/>
    <mergeCell ref="A67:T67"/>
    <mergeCell ref="A68:T68"/>
    <mergeCell ref="A69:T69"/>
    <mergeCell ref="A63:T63"/>
    <mergeCell ref="A64:T64"/>
    <mergeCell ref="A65:T65"/>
    <mergeCell ref="A66:T66"/>
  </mergeCells>
  <conditionalFormatting sqref="B7:T8 E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rowBreaks count="1" manualBreakCount="1">
    <brk id="36" max="19" man="1"/>
  </rowBreaks>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5" t="s">
        <v>170</v>
      </c>
      <c r="C2" s="145"/>
    </row>
    <row r="3" spans="2:3" ht="15.75" customHeight="1">
      <c r="B3" s="114"/>
      <c r="C3" s="114"/>
    </row>
    <row r="4" spans="2:3" ht="28.5">
      <c r="B4" s="145" t="s">
        <v>213</v>
      </c>
      <c r="C4" s="145"/>
    </row>
    <row r="5" spans="2:3" ht="58.5" customHeight="1">
      <c r="B5" s="115"/>
      <c r="C5" s="115"/>
    </row>
    <row r="6" spans="2:3" ht="73.5" customHeight="1">
      <c r="B6" s="116" t="s">
        <v>4</v>
      </c>
      <c r="C6" s="117" t="str">
        <f>'入力シート'!E19</f>
        <v>久保沢ずい道耐震補強工事</v>
      </c>
    </row>
    <row r="7" spans="2:3" ht="364.5" customHeight="1">
      <c r="B7" s="115"/>
      <c r="C7" s="115"/>
    </row>
    <row r="8" spans="2:3" ht="28.5">
      <c r="B8" s="145" t="s">
        <v>171</v>
      </c>
      <c r="C8" s="145"/>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214</v>
      </c>
    </row>
    <row r="3" spans="1:7" ht="13.5">
      <c r="A3" s="159" t="s">
        <v>215</v>
      </c>
      <c r="B3" s="159"/>
      <c r="C3" s="159"/>
      <c r="D3" s="159"/>
      <c r="E3" s="159"/>
      <c r="F3" s="159"/>
      <c r="G3" s="159"/>
    </row>
    <row r="4" spans="1:7" ht="13.5">
      <c r="A4" s="159" t="s">
        <v>175</v>
      </c>
      <c r="B4" s="159"/>
      <c r="C4" s="161" t="str">
        <f>'入力シート'!E19</f>
        <v>久保沢ずい道耐震補強工事</v>
      </c>
      <c r="D4" s="161"/>
      <c r="E4" s="161"/>
      <c r="F4" s="161"/>
      <c r="G4" s="161"/>
    </row>
    <row r="5" spans="1:7" ht="41.25" customHeight="1">
      <c r="A5" s="159" t="s">
        <v>167</v>
      </c>
      <c r="B5" s="159"/>
      <c r="C5" s="159"/>
      <c r="D5" s="159"/>
      <c r="E5" s="159"/>
      <c r="F5" s="159"/>
      <c r="G5" s="159"/>
    </row>
    <row r="6" spans="1:2" ht="7.5" customHeight="1">
      <c r="A6" s="13"/>
      <c r="B6" s="13"/>
    </row>
    <row r="7" spans="1:7" ht="48" customHeight="1">
      <c r="A7" s="148" t="s">
        <v>176</v>
      </c>
      <c r="B7" s="148"/>
      <c r="C7" s="148"/>
      <c r="D7" s="148"/>
      <c r="E7" s="148"/>
      <c r="F7" s="148"/>
      <c r="G7" s="148"/>
    </row>
    <row r="8" spans="1:7" ht="7.5" customHeight="1">
      <c r="A8" s="13"/>
      <c r="B8" s="13"/>
      <c r="C8" s="13"/>
      <c r="D8" s="13"/>
      <c r="E8" s="13"/>
      <c r="F8" s="13"/>
      <c r="G8" s="13"/>
    </row>
    <row r="9" spans="1:7" ht="32.25" customHeight="1">
      <c r="A9" s="152" t="s">
        <v>177</v>
      </c>
      <c r="B9" s="152"/>
      <c r="C9" s="152"/>
      <c r="D9" s="152"/>
      <c r="E9" s="152"/>
      <c r="F9" s="152"/>
      <c r="G9" s="152"/>
    </row>
    <row r="10" spans="2:6" ht="13.5">
      <c r="B10" s="154" t="s">
        <v>137</v>
      </c>
      <c r="C10" s="154"/>
      <c r="D10" s="154"/>
      <c r="E10" s="14" t="s">
        <v>138</v>
      </c>
      <c r="F10" s="20"/>
    </row>
    <row r="11" spans="2:6" ht="13.5">
      <c r="B11" s="155" t="s">
        <v>139</v>
      </c>
      <c r="C11" s="155"/>
      <c r="D11" s="155"/>
      <c r="E11" s="34">
        <f>'入力シート'!E20</f>
        <v>40865</v>
      </c>
      <c r="F11" s="21"/>
    </row>
    <row r="12" spans="2:6" ht="13.5">
      <c r="B12" s="155" t="s">
        <v>140</v>
      </c>
      <c r="C12" s="155"/>
      <c r="D12" s="155"/>
      <c r="E12" s="34">
        <f>'入力シート'!E21</f>
        <v>40883</v>
      </c>
      <c r="F12" s="21"/>
    </row>
    <row r="13" spans="2:6" ht="13.5">
      <c r="B13" s="155" t="s">
        <v>141</v>
      </c>
      <c r="C13" s="155"/>
      <c r="D13" s="155"/>
      <c r="E13" s="35">
        <f>'入力シート'!E22</f>
        <v>40896</v>
      </c>
      <c r="F13" s="22"/>
    </row>
    <row r="14" spans="2:6" ht="13.5">
      <c r="B14" s="155"/>
      <c r="C14" s="155"/>
      <c r="D14" s="155"/>
      <c r="E14" s="36">
        <f>'入力シート'!E23</f>
        <v>40898</v>
      </c>
      <c r="F14" s="23"/>
    </row>
    <row r="15" spans="2:6" ht="13.5">
      <c r="B15" s="155" t="s">
        <v>142</v>
      </c>
      <c r="C15" s="155"/>
      <c r="D15" s="155"/>
      <c r="E15" s="37">
        <f>'入力シート'!E24</f>
        <v>40939</v>
      </c>
      <c r="F15" s="24"/>
    </row>
    <row r="16" ht="7.5" customHeight="1"/>
    <row r="17" spans="1:7" ht="108" customHeight="1">
      <c r="A17" s="153" t="s">
        <v>174</v>
      </c>
      <c r="B17" s="153"/>
      <c r="C17" s="153"/>
      <c r="D17" s="153"/>
      <c r="E17" s="153"/>
      <c r="F17" s="153"/>
      <c r="G17" s="153"/>
    </row>
    <row r="18" spans="1:7" s="16" customFormat="1" ht="7.5" customHeight="1">
      <c r="A18" s="15"/>
      <c r="B18" s="15"/>
      <c r="C18" s="15"/>
      <c r="D18" s="15"/>
      <c r="E18" s="15"/>
      <c r="F18" s="15"/>
      <c r="G18" s="15"/>
    </row>
    <row r="19" spans="1:7" ht="30" customHeight="1">
      <c r="A19" s="148" t="s">
        <v>178</v>
      </c>
      <c r="B19" s="148"/>
      <c r="C19" s="148"/>
      <c r="D19" s="148"/>
      <c r="E19" s="148"/>
      <c r="F19" s="148"/>
      <c r="G19" s="148"/>
    </row>
    <row r="20" spans="2:7" s="18" customFormat="1" ht="16.5" customHeight="1">
      <c r="B20" s="160" t="s">
        <v>151</v>
      </c>
      <c r="C20" s="160"/>
      <c r="D20" s="160" t="s">
        <v>150</v>
      </c>
      <c r="E20" s="160"/>
      <c r="F20" s="160"/>
      <c r="G20" s="17"/>
    </row>
    <row r="21" spans="2:7" s="18" customFormat="1" ht="90.75" customHeight="1">
      <c r="B21" s="156" t="s">
        <v>248</v>
      </c>
      <c r="C21" s="158"/>
      <c r="D21" s="162" t="s">
        <v>241</v>
      </c>
      <c r="E21" s="163"/>
      <c r="F21" s="164"/>
      <c r="G21" s="17"/>
    </row>
    <row r="22" spans="2:7" s="18" customFormat="1" ht="17.25" customHeight="1">
      <c r="B22" s="156" t="s">
        <v>208</v>
      </c>
      <c r="C22" s="158"/>
      <c r="D22" s="156" t="s">
        <v>229</v>
      </c>
      <c r="E22" s="157"/>
      <c r="F22" s="158"/>
      <c r="G22" s="17"/>
    </row>
    <row r="23" spans="1:7" ht="30" customHeight="1">
      <c r="A23" s="13"/>
      <c r="B23" s="146" t="s">
        <v>179</v>
      </c>
      <c r="C23" s="146"/>
      <c r="D23" s="150" t="str">
        <f>IF('入力シート'!C29="適用",'入力シート'!E29,"今回工事ではこの項目を適用しません。")</f>
        <v>今回工事ではこの項目を適用しません。</v>
      </c>
      <c r="E23" s="150"/>
      <c r="F23" s="150"/>
      <c r="G23" s="17"/>
    </row>
    <row r="24" spans="1:7" ht="30" customHeight="1">
      <c r="A24" s="13"/>
      <c r="B24" s="146" t="s">
        <v>180</v>
      </c>
      <c r="C24" s="146"/>
      <c r="D24" s="150" t="str">
        <f>IF('入力シート'!C30="適用",'入力シート'!E30,"今回工事ではこの項目を適用しません。")</f>
        <v>今回工事ではこの項目を適用しません。</v>
      </c>
      <c r="E24" s="150"/>
      <c r="F24" s="150"/>
      <c r="G24" s="17"/>
    </row>
    <row r="25" spans="1:7" ht="30" customHeight="1">
      <c r="A25" s="13"/>
      <c r="B25" s="146" t="s">
        <v>181</v>
      </c>
      <c r="C25" s="146"/>
      <c r="D25" s="150" t="str">
        <f>IF('入力シート'!C31="適用",'入力シート'!E31,"今回工事ではこの項目を適用しません。")</f>
        <v>今回工事ではこの項目を適用しません。</v>
      </c>
      <c r="E25" s="150"/>
      <c r="F25" s="150"/>
      <c r="G25" s="17"/>
    </row>
    <row r="26" spans="1:7" ht="30" customHeight="1">
      <c r="A26" s="13"/>
      <c r="B26" s="146" t="s">
        <v>182</v>
      </c>
      <c r="C26" s="146"/>
      <c r="D26" s="150" t="str">
        <f>IF('入力シート'!C32="適用",'入力シート'!E32,"今回工事ではこの項目を適用しません。")</f>
        <v>地域住民や周辺施設利用者、湧水や樹木等の周辺環境への工事による影響を極力減らす配慮について</v>
      </c>
      <c r="E26" s="150"/>
      <c r="F26" s="150"/>
      <c r="G26" s="17"/>
    </row>
    <row r="27" spans="1:7" ht="30" customHeight="1">
      <c r="A27" s="13"/>
      <c r="B27" s="146" t="s">
        <v>183</v>
      </c>
      <c r="C27" s="146"/>
      <c r="D27" s="150" t="str">
        <f>IF('入力シート'!C33="適用",'入力シート'!E33,"今回工事ではこの項目を適用しません。")</f>
        <v>酸素欠乏症・熱中症等の対策、緊急時（酸素濃度低下時や地震時等）に備えた坑内作業の安全対策について</v>
      </c>
      <c r="E27" s="150"/>
      <c r="F27" s="150"/>
      <c r="G27" s="17"/>
    </row>
    <row r="28" spans="1:7" ht="30" customHeight="1">
      <c r="A28" s="13"/>
      <c r="B28" s="146" t="s">
        <v>184</v>
      </c>
      <c r="C28" s="146"/>
      <c r="D28" s="150" t="str">
        <f>IF('入力シート'!C34="適用",'入力シート'!E34,"今回工事ではこの項目を適用しません。")</f>
        <v>今回工事ではこの項目を適用しません。</v>
      </c>
      <c r="E28" s="150"/>
      <c r="F28" s="150"/>
      <c r="G28" s="17"/>
    </row>
    <row r="29" spans="1:7" ht="15" customHeight="1">
      <c r="A29" s="13"/>
      <c r="B29" s="146" t="s">
        <v>185</v>
      </c>
      <c r="C29" s="146"/>
      <c r="D29" s="150" t="str">
        <f>IF('入力シート'!C35="適用",'入力シート'!E35,"今回工事ではこの項目を適用しません。")</f>
        <v>今回工事ではこの項目を適用しません。</v>
      </c>
      <c r="E29" s="150"/>
      <c r="F29" s="150"/>
      <c r="G29" s="17"/>
    </row>
    <row r="30" spans="1:7" ht="30.75" customHeight="1">
      <c r="A30" s="13"/>
      <c r="B30" s="146" t="s">
        <v>186</v>
      </c>
      <c r="C30" s="146"/>
      <c r="D30" s="150" t="str">
        <f>IF('入力シート'!C36="適用",'入力シート'!E36,"今回工事ではこの項目を適用しません。")</f>
        <v>土木</v>
      </c>
      <c r="E30" s="150"/>
      <c r="F30" s="150"/>
      <c r="G30" s="17"/>
    </row>
    <row r="31" spans="1:7" ht="15" customHeight="1">
      <c r="A31" s="13"/>
      <c r="B31" s="149" t="s">
        <v>230</v>
      </c>
      <c r="C31" s="149"/>
      <c r="D31" s="150" t="str">
        <f>IF('入力シート'!C37="適用",'入力シート'!E37,"今回工事ではこの項目を適用しません。")</f>
        <v>土木</v>
      </c>
      <c r="E31" s="150"/>
      <c r="F31" s="150"/>
      <c r="G31" s="17"/>
    </row>
    <row r="32" spans="1:7" ht="15" customHeight="1">
      <c r="A32" s="13"/>
      <c r="B32" s="149" t="s">
        <v>231</v>
      </c>
      <c r="C32" s="149"/>
      <c r="D32" s="150" t="str">
        <f>IF('入力シート'!C38="適用",'入力シート'!E38,"今回工事ではこの項目を適用しません。")</f>
        <v>今回工事ではこの項目を適用しません。</v>
      </c>
      <c r="E32" s="150"/>
      <c r="F32" s="150"/>
      <c r="G32" s="17"/>
    </row>
    <row r="33" spans="1:7" ht="15" customHeight="1">
      <c r="A33" s="13"/>
      <c r="B33" s="149" t="s">
        <v>232</v>
      </c>
      <c r="C33" s="149"/>
      <c r="D33" s="150" t="str">
        <f>IF('入力シート'!C40="適用",'入力シート'!E40,"今回工事ではこの項目を適用しません。")</f>
        <v>土木</v>
      </c>
      <c r="E33" s="150"/>
      <c r="F33" s="150"/>
      <c r="G33" s="17"/>
    </row>
    <row r="34" spans="1:7" ht="15" customHeight="1">
      <c r="A34" s="13"/>
      <c r="B34" s="146" t="s">
        <v>149</v>
      </c>
      <c r="C34" s="146"/>
      <c r="D34" s="150" t="str">
        <f>IF('入力シート'!C42="適用",'入力シート'!E42,"今回工事ではこの項目を適用しません。")</f>
        <v>今回工事ではこの項目を適用しません。</v>
      </c>
      <c r="E34" s="150"/>
      <c r="F34" s="150"/>
      <c r="G34" s="17"/>
    </row>
    <row r="35" spans="1:7" ht="30" customHeight="1">
      <c r="A35" s="13"/>
      <c r="B35" s="147" t="s">
        <v>187</v>
      </c>
      <c r="C35" s="147"/>
      <c r="D35" s="147"/>
      <c r="E35" s="147"/>
      <c r="F35" s="147"/>
      <c r="G35" s="17"/>
    </row>
    <row r="36" spans="1:7" ht="7.5" customHeight="1">
      <c r="A36" s="12"/>
      <c r="B36" s="12"/>
      <c r="C36" s="12"/>
      <c r="D36" s="12"/>
      <c r="E36" s="12"/>
      <c r="F36" s="12"/>
      <c r="G36" s="12"/>
    </row>
    <row r="37" spans="1:7" ht="284.25" customHeight="1">
      <c r="A37" s="148" t="s">
        <v>188</v>
      </c>
      <c r="B37" s="148"/>
      <c r="C37" s="148"/>
      <c r="D37" s="148"/>
      <c r="E37" s="148"/>
      <c r="F37" s="148"/>
      <c r="G37" s="148"/>
    </row>
    <row r="38" spans="1:7" ht="7.5" customHeight="1">
      <c r="A38" s="13"/>
      <c r="B38" s="13"/>
      <c r="C38" s="13"/>
      <c r="D38" s="13"/>
      <c r="E38" s="13"/>
      <c r="F38" s="13"/>
      <c r="G38" s="13"/>
    </row>
    <row r="39" spans="1:7" ht="28.5" customHeight="1">
      <c r="A39" s="148" t="s">
        <v>189</v>
      </c>
      <c r="B39" s="148"/>
      <c r="C39" s="148"/>
      <c r="D39" s="148"/>
      <c r="E39" s="148"/>
      <c r="F39" s="148"/>
      <c r="G39" s="148"/>
    </row>
    <row r="40" spans="1:7" ht="7.5" customHeight="1">
      <c r="A40" s="13"/>
      <c r="B40" s="13"/>
      <c r="C40" s="13"/>
      <c r="D40" s="13"/>
      <c r="E40" s="13"/>
      <c r="F40" s="13"/>
      <c r="G40" s="13"/>
    </row>
    <row r="41" spans="1:7" ht="139.5" customHeight="1">
      <c r="A41" s="148" t="s">
        <v>217</v>
      </c>
      <c r="B41" s="148"/>
      <c r="C41" s="148"/>
      <c r="D41" s="148"/>
      <c r="E41" s="148"/>
      <c r="F41" s="148"/>
      <c r="G41" s="148"/>
    </row>
    <row r="42" spans="1:7" ht="7.5" customHeight="1">
      <c r="A42" s="13"/>
      <c r="B42" s="13"/>
      <c r="C42" s="13"/>
      <c r="D42" s="13"/>
      <c r="E42" s="13"/>
      <c r="F42" s="13"/>
      <c r="G42" s="13"/>
    </row>
    <row r="43" spans="1:7" ht="344.25" customHeight="1">
      <c r="A43" s="148" t="s">
        <v>0</v>
      </c>
      <c r="B43" s="148"/>
      <c r="C43" s="148"/>
      <c r="D43" s="148"/>
      <c r="E43" s="148"/>
      <c r="F43" s="148"/>
      <c r="G43" s="148"/>
    </row>
    <row r="44" spans="1:7" ht="6.75" customHeight="1">
      <c r="A44" s="13"/>
      <c r="B44" s="13"/>
      <c r="C44" s="13"/>
      <c r="D44" s="13"/>
      <c r="E44" s="13"/>
      <c r="F44" s="13"/>
      <c r="G44" s="13"/>
    </row>
    <row r="45" spans="1:7" ht="184.5" customHeight="1">
      <c r="A45" s="148" t="s">
        <v>172</v>
      </c>
      <c r="B45" s="148"/>
      <c r="C45" s="148"/>
      <c r="D45" s="148"/>
      <c r="E45" s="148"/>
      <c r="F45" s="148"/>
      <c r="G45" s="148"/>
    </row>
    <row r="46" spans="1:7" ht="9" customHeight="1">
      <c r="A46" s="19"/>
      <c r="B46" s="19"/>
      <c r="C46" s="19"/>
      <c r="D46" s="19"/>
      <c r="E46" s="19"/>
      <c r="F46" s="19"/>
      <c r="G46" s="19"/>
    </row>
    <row r="47" spans="1:7" ht="34.5" customHeight="1">
      <c r="A47" s="148" t="s">
        <v>190</v>
      </c>
      <c r="B47" s="148"/>
      <c r="C47" s="148"/>
      <c r="D47" s="148"/>
      <c r="E47" s="148"/>
      <c r="F47" s="148"/>
      <c r="G47" s="148"/>
    </row>
    <row r="48" spans="1:7" ht="7.5" customHeight="1">
      <c r="A48" s="13"/>
      <c r="B48" s="13"/>
      <c r="C48" s="13"/>
      <c r="D48" s="13"/>
      <c r="E48" s="13"/>
      <c r="F48" s="13"/>
      <c r="G48" s="13"/>
    </row>
    <row r="49" spans="1:7" ht="43.5" customHeight="1">
      <c r="A49" s="148" t="s">
        <v>191</v>
      </c>
      <c r="B49" s="148"/>
      <c r="C49" s="148"/>
      <c r="D49" s="148"/>
      <c r="E49" s="148"/>
      <c r="F49" s="148"/>
      <c r="G49" s="148"/>
    </row>
    <row r="50" spans="1:7" ht="7.5" customHeight="1">
      <c r="A50" s="13"/>
      <c r="B50" s="13"/>
      <c r="C50" s="13"/>
      <c r="D50" s="13"/>
      <c r="E50" s="13"/>
      <c r="F50" s="13"/>
      <c r="G50" s="13"/>
    </row>
    <row r="51" spans="1:7" ht="171" customHeight="1">
      <c r="A51" s="148" t="s">
        <v>168</v>
      </c>
      <c r="B51" s="148"/>
      <c r="C51" s="148"/>
      <c r="D51" s="148"/>
      <c r="E51" s="148"/>
      <c r="F51" s="148"/>
      <c r="G51" s="148"/>
    </row>
    <row r="52" spans="1:7" ht="7.5" customHeight="1">
      <c r="A52" s="13"/>
      <c r="B52" s="13"/>
      <c r="C52" s="13"/>
      <c r="D52" s="13"/>
      <c r="E52" s="13"/>
      <c r="F52" s="13"/>
      <c r="G52" s="13"/>
    </row>
    <row r="53" spans="1:7" ht="132" customHeight="1">
      <c r="A53" s="151" t="s">
        <v>192</v>
      </c>
      <c r="B53" s="151"/>
      <c r="C53" s="151"/>
      <c r="D53" s="151"/>
      <c r="E53" s="151"/>
      <c r="F53" s="151"/>
      <c r="G53" s="151"/>
    </row>
    <row r="54" spans="1:7" ht="7.5" customHeight="1">
      <c r="A54" s="13"/>
      <c r="B54" s="13"/>
      <c r="C54" s="13"/>
      <c r="D54" s="13"/>
      <c r="E54" s="13"/>
      <c r="F54" s="13"/>
      <c r="G54" s="13"/>
    </row>
    <row r="55" spans="1:7" ht="140.25" customHeight="1">
      <c r="A55" s="148" t="s">
        <v>193</v>
      </c>
      <c r="B55" s="148"/>
      <c r="C55" s="148"/>
      <c r="D55" s="148"/>
      <c r="E55" s="148"/>
      <c r="F55" s="148"/>
      <c r="G55" s="148"/>
    </row>
  </sheetData>
  <sheetProtection password="E7B6" sheet="1" formatCells="0" formatRows="0" insertRows="0"/>
  <mergeCells count="54">
    <mergeCell ref="D28:F28"/>
    <mergeCell ref="D23:F23"/>
    <mergeCell ref="D24:F24"/>
    <mergeCell ref="B23:C23"/>
    <mergeCell ref="B24:C24"/>
    <mergeCell ref="B34:C34"/>
    <mergeCell ref="D32:F32"/>
    <mergeCell ref="B33:C33"/>
    <mergeCell ref="D27:F27"/>
    <mergeCell ref="D33:F33"/>
    <mergeCell ref="D29:F29"/>
    <mergeCell ref="A3:G3"/>
    <mergeCell ref="A5:G5"/>
    <mergeCell ref="A4:B4"/>
    <mergeCell ref="D20:F20"/>
    <mergeCell ref="B11:D11"/>
    <mergeCell ref="B12:D12"/>
    <mergeCell ref="B13:D14"/>
    <mergeCell ref="A19:G19"/>
    <mergeCell ref="B20:C20"/>
    <mergeCell ref="C4:G4"/>
    <mergeCell ref="A7:G7"/>
    <mergeCell ref="A9:G9"/>
    <mergeCell ref="A17:G17"/>
    <mergeCell ref="B10:D10"/>
    <mergeCell ref="B15:D15"/>
    <mergeCell ref="D22:F22"/>
    <mergeCell ref="B21:C21"/>
    <mergeCell ref="B22:C22"/>
    <mergeCell ref="D21:F21"/>
    <mergeCell ref="A55:G55"/>
    <mergeCell ref="A43:G43"/>
    <mergeCell ref="A49:G49"/>
    <mergeCell ref="A51:G51"/>
    <mergeCell ref="A47:G47"/>
    <mergeCell ref="A53:G53"/>
    <mergeCell ref="B25:C25"/>
    <mergeCell ref="B30:C30"/>
    <mergeCell ref="B31:C31"/>
    <mergeCell ref="D26:F26"/>
    <mergeCell ref="B26:C26"/>
    <mergeCell ref="D25:F25"/>
    <mergeCell ref="B27:C27"/>
    <mergeCell ref="B28:C28"/>
    <mergeCell ref="D30:F30"/>
    <mergeCell ref="D31:F31"/>
    <mergeCell ref="B29:C29"/>
    <mergeCell ref="B35:F35"/>
    <mergeCell ref="A39:G39"/>
    <mergeCell ref="A41:G41"/>
    <mergeCell ref="A45:G45"/>
    <mergeCell ref="A37:G37"/>
    <mergeCell ref="B32:C32"/>
    <mergeCell ref="D34:F34"/>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74"/>
  <sheetViews>
    <sheetView zoomScaleSheetLayoutView="100"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89" t="s">
        <v>81</v>
      </c>
      <c r="B1" s="189"/>
      <c r="C1" s="189"/>
      <c r="D1" s="189"/>
      <c r="E1" s="189"/>
      <c r="F1" s="189"/>
      <c r="G1" s="189"/>
      <c r="H1" s="189"/>
    </row>
    <row r="2" spans="1:8" ht="13.5">
      <c r="A2" s="190" t="s">
        <v>82</v>
      </c>
      <c r="B2" s="190"/>
      <c r="C2" s="190"/>
      <c r="D2" s="190"/>
      <c r="E2" s="190"/>
      <c r="F2" s="190"/>
      <c r="G2" s="190"/>
      <c r="H2" s="190"/>
    </row>
    <row r="3" spans="1:8" ht="25.5">
      <c r="A3" s="26" t="s">
        <v>83</v>
      </c>
      <c r="B3" s="26" t="s">
        <v>104</v>
      </c>
      <c r="C3" s="26" t="s">
        <v>105</v>
      </c>
      <c r="D3" s="26" t="s">
        <v>84</v>
      </c>
      <c r="E3" s="26" t="s">
        <v>85</v>
      </c>
      <c r="F3" s="26" t="s">
        <v>106</v>
      </c>
      <c r="G3" s="26" t="s">
        <v>86</v>
      </c>
      <c r="H3" s="26" t="s">
        <v>87</v>
      </c>
    </row>
    <row r="4" spans="1:8" ht="33.75">
      <c r="A4" s="27" t="s">
        <v>156</v>
      </c>
      <c r="B4" s="28"/>
      <c r="C4" s="29"/>
      <c r="D4" s="30" t="s">
        <v>88</v>
      </c>
      <c r="E4" s="31" t="s">
        <v>159</v>
      </c>
      <c r="F4" s="29"/>
      <c r="G4" s="28"/>
      <c r="H4" s="32"/>
    </row>
    <row r="5" spans="1:8" ht="117" customHeight="1">
      <c r="A5" s="168" t="s">
        <v>89</v>
      </c>
      <c r="B5" s="186" t="s">
        <v>249</v>
      </c>
      <c r="C5" s="171" t="str">
        <f>IF('入力シート'!C27="適用",'入力シート'!E27,"今回工事ではこの項目を適用しません。")</f>
        <v>限られた断水可能期間内で、適切かつ効率的に行う必要がある下記の坑内作業等に関する施工上の工夫
（１）ずい道と地山との間の空洞への充填材注入（調査結果注入量1,200ｍ3以上）、　（２）新設樹脂コンクリートパネル覆工の裏側への充填材注入、　（３）湧水の有無等、様々な補修必要箇所の補修、　（４）「鋼板内巻工法」と「鋼製支保工＋樹脂コンクリートパネル工法」の２種類の工法により計900ｍ以上行う耐震補強の施工手順、　（５）その他施工上留意すべき事項
</v>
      </c>
      <c r="D5" s="168" t="s">
        <v>220</v>
      </c>
      <c r="E5" s="165" t="s">
        <v>221</v>
      </c>
      <c r="F5" s="168" t="s">
        <v>222</v>
      </c>
      <c r="G5" s="127" t="s">
        <v>233</v>
      </c>
      <c r="H5" s="33">
        <v>15</v>
      </c>
    </row>
    <row r="6" spans="1:8" ht="117" customHeight="1">
      <c r="A6" s="169"/>
      <c r="B6" s="187"/>
      <c r="C6" s="172"/>
      <c r="D6" s="169"/>
      <c r="E6" s="166"/>
      <c r="F6" s="169"/>
      <c r="G6" s="27" t="s">
        <v>234</v>
      </c>
      <c r="H6" s="33">
        <v>10</v>
      </c>
    </row>
    <row r="7" spans="1:8" ht="117" customHeight="1">
      <c r="A7" s="169"/>
      <c r="B7" s="187"/>
      <c r="C7" s="172"/>
      <c r="D7" s="169"/>
      <c r="E7" s="166"/>
      <c r="F7" s="169"/>
      <c r="G7" s="127" t="s">
        <v>235</v>
      </c>
      <c r="H7" s="33">
        <v>5</v>
      </c>
    </row>
    <row r="8" spans="1:8" ht="117" customHeight="1">
      <c r="A8" s="169"/>
      <c r="B8" s="187"/>
      <c r="C8" s="172"/>
      <c r="D8" s="169"/>
      <c r="E8" s="166"/>
      <c r="F8" s="169"/>
      <c r="G8" s="127" t="s">
        <v>236</v>
      </c>
      <c r="H8" s="33">
        <v>0</v>
      </c>
    </row>
    <row r="9" spans="1:8" ht="97.5" customHeight="1">
      <c r="A9" s="169"/>
      <c r="B9" s="188"/>
      <c r="C9" s="173"/>
      <c r="D9" s="170"/>
      <c r="E9" s="167"/>
      <c r="F9" s="170"/>
      <c r="G9" s="27" t="s">
        <v>223</v>
      </c>
      <c r="H9" s="33" t="s">
        <v>225</v>
      </c>
    </row>
    <row r="10" spans="1:8" ht="49.5" customHeight="1">
      <c r="A10" s="169"/>
      <c r="B10" s="186" t="s">
        <v>208</v>
      </c>
      <c r="C10" s="171" t="str">
        <f>IF('入力シート'!C28="適用",'入力シート'!E28,"今回工事ではこの項目を適用しません。")</f>
        <v>技術提案の実現性・有効性を確認できる施工計画</v>
      </c>
      <c r="D10" s="168" t="s">
        <v>224</v>
      </c>
      <c r="E10" s="165" t="s">
        <v>244</v>
      </c>
      <c r="F10" s="168" t="s">
        <v>222</v>
      </c>
      <c r="G10" s="27" t="s">
        <v>237</v>
      </c>
      <c r="H10" s="33">
        <v>6</v>
      </c>
    </row>
    <row r="11" spans="1:8" ht="30" customHeight="1">
      <c r="A11" s="169"/>
      <c r="B11" s="187"/>
      <c r="C11" s="172"/>
      <c r="D11" s="169"/>
      <c r="E11" s="166"/>
      <c r="F11" s="169"/>
      <c r="G11" s="27" t="s">
        <v>238</v>
      </c>
      <c r="H11" s="33">
        <v>3</v>
      </c>
    </row>
    <row r="12" spans="1:8" ht="39.75" customHeight="1">
      <c r="A12" s="169"/>
      <c r="B12" s="187"/>
      <c r="C12" s="172"/>
      <c r="D12" s="169"/>
      <c r="E12" s="166"/>
      <c r="F12" s="169"/>
      <c r="G12" s="27" t="s">
        <v>239</v>
      </c>
      <c r="H12" s="33">
        <v>0</v>
      </c>
    </row>
    <row r="13" spans="1:8" ht="13.5">
      <c r="A13" s="169"/>
      <c r="B13" s="188"/>
      <c r="C13" s="173"/>
      <c r="D13" s="170"/>
      <c r="E13" s="167"/>
      <c r="F13" s="170"/>
      <c r="G13" s="27" t="s">
        <v>223</v>
      </c>
      <c r="H13" s="33" t="s">
        <v>225</v>
      </c>
    </row>
    <row r="14" spans="1:8" ht="20.25" customHeight="1">
      <c r="A14" s="169"/>
      <c r="B14" s="176" t="s">
        <v>90</v>
      </c>
      <c r="C14" s="171" t="str">
        <f>IF('入力シート'!C29="適用",'入力シート'!E29,"今回工事ではこの項目を適用しません。")</f>
        <v>今回工事ではこの項目を適用しません。</v>
      </c>
      <c r="D14" s="185" t="str">
        <f>IF('入力シート'!C29="適用","２号","不要")</f>
        <v>不要</v>
      </c>
      <c r="E14" s="165" t="str">
        <f>IF('入力シート'!C29="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14" s="185">
        <f>IF('入力シート'!C29="適用","不要","")</f>
      </c>
      <c r="G14" s="31">
        <f>IF('入力シート'!$C$29="適用","工程管理に対して、現場条件を踏まえて適切であり、重要な項目が網羅されている。","")</f>
      </c>
      <c r="H14" s="33">
        <f>IF('入力シート'!$C$29="適用",6,"")</f>
      </c>
    </row>
    <row r="15" spans="1:8" ht="20.25" customHeight="1">
      <c r="A15" s="169"/>
      <c r="B15" s="176"/>
      <c r="C15" s="172"/>
      <c r="D15" s="185"/>
      <c r="E15" s="166"/>
      <c r="F15" s="185"/>
      <c r="G15" s="31">
        <f>IF('入力シート'!$C$29="適用","工程管理に対して、重要な項目が概ね記載されている。","")</f>
      </c>
      <c r="H15" s="33">
        <f>IF('入力シート'!$C$29="適用",3,"")</f>
      </c>
    </row>
    <row r="16" spans="1:8" ht="20.25" customHeight="1">
      <c r="A16" s="169"/>
      <c r="B16" s="176"/>
      <c r="C16" s="172"/>
      <c r="D16" s="185"/>
      <c r="E16" s="166"/>
      <c r="F16" s="185"/>
      <c r="G16" s="31">
        <f>IF('入力シート'!$C$29="適用","工程管理に対して、重要な項目の記載が十分でなく、一般的な事項が記載されている。","")</f>
      </c>
      <c r="H16" s="33">
        <f>IF('入力シート'!$C$29="適用",0,"")</f>
      </c>
    </row>
    <row r="17" spans="1:8" ht="13.5" customHeight="1">
      <c r="A17" s="170"/>
      <c r="B17" s="176"/>
      <c r="C17" s="173"/>
      <c r="D17" s="185"/>
      <c r="E17" s="167"/>
      <c r="F17" s="185"/>
      <c r="G17" s="31">
        <f>IF('入力シート'!$C$29="適用","不適切である。","")</f>
      </c>
      <c r="H17" s="33">
        <f>IF('入力シート'!$C$29="適用","欠格","")</f>
      </c>
    </row>
    <row r="18" spans="1:8" ht="39" customHeight="1">
      <c r="A18" s="130"/>
      <c r="B18" s="176" t="s">
        <v>91</v>
      </c>
      <c r="C18" s="171" t="str">
        <f>IF('入力シート'!C30="適用",'入力シート'!E30,"今回工事ではこの項目を適用しません。")</f>
        <v>今回工事ではこの項目を適用しません。</v>
      </c>
      <c r="D18" s="185" t="str">
        <f>IF('入力シート'!C30="適用","３号","不要")</f>
        <v>不要</v>
      </c>
      <c r="E18" s="177" t="str">
        <f>IF('入力シート'!C30="適用","指定された品質管理上配慮すべき事項について、現場の状況を踏まえて、その対策及び技術的所見を記入して下さい。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18" s="185">
        <f>IF('入力シート'!C30="適用","不要","")</f>
      </c>
      <c r="G18" s="31">
        <f>IF('入力シート'!$C$30="適用","配慮すべき事項に対して、現場条件を踏まえて適切であり、重要な項目が網羅されている。","")</f>
      </c>
      <c r="H18" s="33">
        <f>IF('入力シート'!$C$30="適用",6,"")</f>
      </c>
    </row>
    <row r="19" spans="1:8" ht="27.75" customHeight="1">
      <c r="A19" s="169" t="s">
        <v>245</v>
      </c>
      <c r="B19" s="176"/>
      <c r="C19" s="172"/>
      <c r="D19" s="185"/>
      <c r="E19" s="178"/>
      <c r="F19" s="185"/>
      <c r="G19" s="31">
        <f>IF('入力シート'!$C$30="適用","配慮すべき事項に対して、重要な項目が概ね記載されている。","")</f>
      </c>
      <c r="H19" s="33">
        <f>IF('入力シート'!$C$30="適用",3,"")</f>
      </c>
    </row>
    <row r="20" spans="1:8" ht="37.5" customHeight="1">
      <c r="A20" s="169"/>
      <c r="B20" s="176"/>
      <c r="C20" s="172"/>
      <c r="D20" s="185"/>
      <c r="E20" s="178"/>
      <c r="F20" s="185"/>
      <c r="G20" s="31">
        <f>IF('入力シート'!$C$30="適用","配慮すべき事項に対して、重要な項目の記載が十分でなく、一般的な事項が記載されている。","")</f>
      </c>
      <c r="H20" s="33">
        <f>IF('入力シート'!$C$30="適用",0,"")</f>
      </c>
    </row>
    <row r="21" spans="1:8" ht="13.5">
      <c r="A21" s="169"/>
      <c r="B21" s="176"/>
      <c r="C21" s="173"/>
      <c r="D21" s="185"/>
      <c r="E21" s="179"/>
      <c r="F21" s="185"/>
      <c r="G21" s="31">
        <f>IF('入力シート'!$C$30="適用","不適切である。","")</f>
      </c>
      <c r="H21" s="33">
        <f>IF('入力シート'!$C$30="適用","欠格","")</f>
      </c>
    </row>
    <row r="22" spans="1:8" ht="39" customHeight="1">
      <c r="A22" s="169"/>
      <c r="B22" s="176" t="s">
        <v>92</v>
      </c>
      <c r="C22" s="181" t="str">
        <f>IF('入力シート'!C31="適用",'入力シート'!E31,"今回工事ではこの項目を適用しません。")</f>
        <v>今回工事ではこの項目を適用しません。</v>
      </c>
      <c r="D22" s="185" t="str">
        <f>IF('入力シート'!C31="適用","４号","不要")</f>
        <v>不要</v>
      </c>
      <c r="E22" s="177" t="str">
        <f>IF('入力シート'!C31="適用","指定された施工上の課題について、その対策及び技術的所見を記入して下さい。
指定の様式(A4片面)1枚とします。","今回工事ではこの項目を適用しません。")</f>
        <v>今回工事ではこの項目を適用しません。</v>
      </c>
      <c r="F22" s="185">
        <f>IF('入力シート'!C31="適用","不要","")</f>
      </c>
      <c r="G22" s="31">
        <f>IF('入力シート'!$C$31="適用","課題に対して、現場条件を踏まえて適切であり、重要な項目が網羅されている。","")</f>
      </c>
      <c r="H22" s="33">
        <f>IF('入力シート'!$C$31="適用",6,"")</f>
      </c>
    </row>
    <row r="23" spans="1:8" ht="27" customHeight="1">
      <c r="A23" s="169"/>
      <c r="B23" s="176"/>
      <c r="C23" s="181"/>
      <c r="D23" s="185"/>
      <c r="E23" s="178"/>
      <c r="F23" s="185"/>
      <c r="G23" s="31">
        <f>IF('入力シート'!$C$31="適用","課題に対して、重要な項目が概ね記載されている。","")</f>
      </c>
      <c r="H23" s="33">
        <f>IF('入力シート'!$C$31="適用",3,"")</f>
      </c>
    </row>
    <row r="24" spans="1:8" ht="39" customHeight="1">
      <c r="A24" s="169"/>
      <c r="B24" s="176"/>
      <c r="C24" s="181"/>
      <c r="D24" s="185"/>
      <c r="E24" s="178"/>
      <c r="F24" s="185"/>
      <c r="G24" s="31">
        <f>IF('入力シート'!$C$31="適用","課題に対して、重要な項目の記載が十分でなく、一般的な事項が記載されている。","")</f>
      </c>
      <c r="H24" s="33">
        <f>IF('入力シート'!$C$31="適用",0,"")</f>
      </c>
    </row>
    <row r="25" spans="1:8" ht="13.5">
      <c r="A25" s="169"/>
      <c r="B25" s="176"/>
      <c r="C25" s="181"/>
      <c r="D25" s="185"/>
      <c r="E25" s="179"/>
      <c r="F25" s="185"/>
      <c r="G25" s="31">
        <f>IF('入力シート'!$C$31="適用","不適切である。","")</f>
      </c>
      <c r="H25" s="33">
        <f>IF('入力シート'!$C$31="適用","欠格","")</f>
      </c>
    </row>
    <row r="26" spans="1:8" ht="39.75" customHeight="1">
      <c r="A26" s="169"/>
      <c r="B26" s="176" t="s">
        <v>93</v>
      </c>
      <c r="C26" s="181" t="str">
        <f>IF('入力シート'!C32="適用",'入力シート'!E32,"今回工事ではこの項目を適用しません。")</f>
        <v>地域住民や周辺施設利用者、湧水や樹木等の周辺環境への工事による影響を極力減らす配慮について</v>
      </c>
      <c r="D26" s="185" t="str">
        <f>IF('入力シート'!C32="適用","５号","不要")</f>
        <v>５号</v>
      </c>
      <c r="E26" s="177" t="str">
        <f>IF('入力シート'!C32="適用","指定された施工上配慮すべき事項について、その対策及び技術的所見を記入して下さい。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26" s="185" t="str">
        <f>IF('入力シート'!C32="適用","不要","")</f>
        <v>不要</v>
      </c>
      <c r="G26" s="31" t="str">
        <f>IF('入力シート'!$C$32="適用","配慮すべき事項に対して、現場条件を踏まえて適切であり、重要な項目が網羅されている。","")</f>
        <v>配慮すべき事項に対して、現場条件を踏まえて適切であり、重要な項目が網羅されている。</v>
      </c>
      <c r="H26" s="33">
        <f>IF('入力シート'!$C$32="適用",6,"")</f>
        <v>6</v>
      </c>
    </row>
    <row r="27" spans="1:8" ht="27.75" customHeight="1">
      <c r="A27" s="169"/>
      <c r="B27" s="176"/>
      <c r="C27" s="181"/>
      <c r="D27" s="185"/>
      <c r="E27" s="178"/>
      <c r="F27" s="185"/>
      <c r="G27" s="31" t="str">
        <f>IF('入力シート'!$C$32="適用","配慮すべき事項に対して、重要な項目が概ね記載されている。","")</f>
        <v>配慮すべき事項に対して、重要な項目が概ね記載されている。</v>
      </c>
      <c r="H27" s="33">
        <f>IF('入力シート'!$C$32="適用",3,"")</f>
        <v>3</v>
      </c>
    </row>
    <row r="28" spans="1:8" ht="37.5" customHeight="1">
      <c r="A28" s="169"/>
      <c r="B28" s="176"/>
      <c r="C28" s="181"/>
      <c r="D28" s="185"/>
      <c r="E28" s="178"/>
      <c r="F28" s="185"/>
      <c r="G28" s="31" t="str">
        <f>IF('入力シート'!$C$32="適用","配慮すべき事項に対して、重要な項目の記載が十分でなく、一般的な事項が記載されている。","")</f>
        <v>配慮すべき事項に対して、重要な項目の記載が十分でなく、一般的な事項が記載されている。</v>
      </c>
      <c r="H28" s="33">
        <f>IF('入力シート'!$C$32="適用",0,"")</f>
        <v>0</v>
      </c>
    </row>
    <row r="29" spans="1:8" ht="13.5">
      <c r="A29" s="169"/>
      <c r="B29" s="176"/>
      <c r="C29" s="181"/>
      <c r="D29" s="185"/>
      <c r="E29" s="179"/>
      <c r="F29" s="185"/>
      <c r="G29" s="31" t="str">
        <f>IF('入力シート'!$C$32="適用","不適切である。","")</f>
        <v>不適切である。</v>
      </c>
      <c r="H29" s="33" t="str">
        <f>IF('入力シート'!$C$32="適用","欠格","")</f>
        <v>欠格</v>
      </c>
    </row>
    <row r="30" spans="1:8" ht="39" customHeight="1">
      <c r="A30" s="169"/>
      <c r="B30" s="176" t="s">
        <v>94</v>
      </c>
      <c r="C30" s="181" t="str">
        <f>IF('入力シート'!C33="適用",'入力シート'!E33,"今回工事ではこの項目を適用しません。")</f>
        <v>酸素欠乏症・熱中症等の対策、緊急時（酸素濃度低下時や地震時等）に備えた坑内作業の安全対策について</v>
      </c>
      <c r="D30" s="185" t="str">
        <f>IF('入力シート'!C33="適用","６号","不要")</f>
        <v>６号</v>
      </c>
      <c r="E30" s="177" t="str">
        <f>IF('入力シート'!C33="適用","指定された安全管理に留意すべき事項について、その対策及び技術的所見を記入して下さい。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30" s="185" t="str">
        <f>IF('入力シート'!C33="適用","不要","")</f>
        <v>不要</v>
      </c>
      <c r="G30" s="31" t="str">
        <f>IF('入力シート'!$C$33="適用","留意すべき事項に対して、現場条件を踏まえて適切であり、重要な項目が網羅されている。","")</f>
        <v>留意すべき事項に対して、現場条件を踏まえて適切であり、重要な項目が網羅されている。</v>
      </c>
      <c r="H30" s="33">
        <f>IF('入力シート'!$C$33="適用",6,"")</f>
        <v>6</v>
      </c>
    </row>
    <row r="31" spans="1:8" ht="27" customHeight="1">
      <c r="A31" s="169"/>
      <c r="B31" s="176"/>
      <c r="C31" s="181"/>
      <c r="D31" s="185"/>
      <c r="E31" s="178"/>
      <c r="F31" s="185"/>
      <c r="G31" s="31" t="str">
        <f>IF('入力シート'!$C$33="適用","留意すべき事項に対して、重要な項目が概ね記載されている。","")</f>
        <v>留意すべき事項に対して、重要な項目が概ね記載されている。</v>
      </c>
      <c r="H31" s="33">
        <f>IF('入力シート'!$C$33="適用",3,"")</f>
        <v>3</v>
      </c>
    </row>
    <row r="32" spans="1:8" ht="39" customHeight="1">
      <c r="A32" s="169"/>
      <c r="B32" s="176"/>
      <c r="C32" s="181"/>
      <c r="D32" s="185"/>
      <c r="E32" s="178"/>
      <c r="F32" s="185"/>
      <c r="G32" s="31" t="str">
        <f>IF('入力シート'!$C$33="適用","留意すべき事項に対して、重要な項目の記載が十分でなく、一般的な事項が記載されている。","")</f>
        <v>留意すべき事項に対して、重要な項目の記載が十分でなく、一般的な事項が記載されている。</v>
      </c>
      <c r="H32" s="33">
        <f>IF('入力シート'!$C$33="適用",0,"")</f>
        <v>0</v>
      </c>
    </row>
    <row r="33" spans="1:8" ht="13.5">
      <c r="A33" s="169"/>
      <c r="B33" s="176"/>
      <c r="C33" s="181"/>
      <c r="D33" s="185"/>
      <c r="E33" s="179"/>
      <c r="F33" s="185"/>
      <c r="G33" s="31" t="str">
        <f>IF('入力シート'!$C$33="適用","不適切である。","")</f>
        <v>不適切である。</v>
      </c>
      <c r="H33" s="33" t="str">
        <f>IF('入力シート'!$C$33="適用","欠格","")</f>
        <v>欠格</v>
      </c>
    </row>
    <row r="34" spans="1:8" ht="38.25" customHeight="1">
      <c r="A34" s="169"/>
      <c r="B34" s="176" t="s">
        <v>95</v>
      </c>
      <c r="C34" s="181" t="str">
        <f>IF('入力シート'!C34="適用",'入力シート'!E34,"今回工事ではこの項目を適用しません。")</f>
        <v>今回工事ではこの項目を適用しません。</v>
      </c>
      <c r="D34" s="185" t="str">
        <f>IF('入力シート'!C34="適用","７号","不要")</f>
        <v>不要</v>
      </c>
      <c r="E34" s="177" t="str">
        <f>IF('入力シート'!C34="適用","指定された環境負荷軽減に配慮すべき事項について、その対策及び技術的所見を記入して下さい。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34" s="185">
        <f>IF('入力シート'!C34="適用","不要","")</f>
      </c>
      <c r="G34" s="31">
        <f>IF('入力シート'!$C$34="適用","配慮すべき事項に対して、現場条件を踏まえて適切であり、重要な項目が網羅されている。","")</f>
      </c>
      <c r="H34" s="33">
        <f>IF('入力シート'!$C$34="適用",6,"")</f>
      </c>
    </row>
    <row r="35" spans="1:8" ht="27.75" customHeight="1">
      <c r="A35" s="169"/>
      <c r="B35" s="176"/>
      <c r="C35" s="181"/>
      <c r="D35" s="185"/>
      <c r="E35" s="178"/>
      <c r="F35" s="185"/>
      <c r="G35" s="31">
        <f>IF('入力シート'!$C$34="適用","配慮すべき事項に対して、重要な項目が概ね記載されている。","")</f>
      </c>
      <c r="H35" s="33">
        <f>IF('入力シート'!$C$34="適用",3,"")</f>
      </c>
    </row>
    <row r="36" spans="1:8" ht="36.75" customHeight="1">
      <c r="A36" s="131"/>
      <c r="B36" s="176"/>
      <c r="C36" s="181"/>
      <c r="D36" s="185"/>
      <c r="E36" s="178"/>
      <c r="F36" s="185"/>
      <c r="G36" s="31">
        <f>IF('入力シート'!$C$34="適用","配慮すべき事項に対して、重要な項目の記載が十分でなく、一般的な事項が記載されている。","")</f>
      </c>
      <c r="H36" s="33">
        <f>IF('入力シート'!$C$34="適用",0,"")</f>
      </c>
    </row>
    <row r="37" spans="1:8" ht="13.5">
      <c r="A37" s="132"/>
      <c r="B37" s="176"/>
      <c r="C37" s="181"/>
      <c r="D37" s="185"/>
      <c r="E37" s="179"/>
      <c r="F37" s="185"/>
      <c r="G37" s="31">
        <f>IF('入力シート'!$C$34="適用","不適切である。","")</f>
      </c>
      <c r="H37" s="33">
        <f>IF('入力シート'!$C$34="適用","欠格","")</f>
      </c>
    </row>
    <row r="38" spans="1:8" ht="46.5" customHeight="1">
      <c r="A38" s="181" t="s">
        <v>162</v>
      </c>
      <c r="B38" s="176" t="s">
        <v>96</v>
      </c>
      <c r="C38" s="176" t="str">
        <f>IF('入力シート'!C35="適用","過去15年間の同種工事の施工実績（※1）","今回工事ではこの項目を適用しません。")</f>
        <v>今回工事ではこの項目を適用しません。</v>
      </c>
      <c r="D38" s="168" t="str">
        <f>IF('入力シート'!C35="適用","１号","不要")</f>
        <v>不要</v>
      </c>
      <c r="E38" s="177" t="str">
        <f>IF('入力シート'!C35="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38" s="168">
        <f>IF('入力シート'!C35="適用","施工実績を証明する書類（竣工図、契約書の写し又はコリンズ登録の写し等）","")</f>
      </c>
      <c r="G38" s="31">
        <f>IF('入力シート'!$C$35="適用","平成8年4月1日以降に完成した本市発注の同種工事の元請としての施工実績がある。","")</f>
      </c>
      <c r="H38" s="33">
        <f>IF('入力シート'!$C$35="適用",4,"")</f>
      </c>
    </row>
    <row r="39" spans="1:8" ht="46.5" customHeight="1">
      <c r="A39" s="181"/>
      <c r="B39" s="176"/>
      <c r="C39" s="176"/>
      <c r="D39" s="169"/>
      <c r="E39" s="178"/>
      <c r="F39" s="169"/>
      <c r="G39" s="31">
        <f>IF('入力シート'!$C$35="適用","平成8年4月1日以降に完成した本市発注以外の同種工事の元請としての施工実績がある。","")</f>
      </c>
      <c r="H39" s="33">
        <f>IF('入力シート'!$C$35="適用",2,"")</f>
      </c>
    </row>
    <row r="40" spans="1:8" ht="25.5" customHeight="1">
      <c r="A40" s="181"/>
      <c r="B40" s="176"/>
      <c r="C40" s="176"/>
      <c r="D40" s="170"/>
      <c r="E40" s="179"/>
      <c r="F40" s="170"/>
      <c r="G40" s="31">
        <f>IF('入力シート'!$C$35="適用","実績なし","")</f>
      </c>
      <c r="H40" s="33">
        <f>IF('入力シート'!$C$35="適用",0,"")</f>
      </c>
    </row>
    <row r="41" spans="1:8" ht="46.5" customHeight="1">
      <c r="A41" s="181"/>
      <c r="B41" s="176" t="s">
        <v>97</v>
      </c>
      <c r="C41" s="176" t="str">
        <f>IF('入力シート'!C36="適用","過去２年間の同一登録工種工事での工事成績評定点80点以上の回数（※3）","今回工事ではこの項目を適用しません。")</f>
        <v>過去２年間の同一登録工種工事での工事成績評定点80点以上の回数（※3）</v>
      </c>
      <c r="D41" s="168" t="str">
        <f>IF('入力シート'!C36="適用","１号","不要")</f>
        <v>１号</v>
      </c>
      <c r="E41" s="177" t="str">
        <f>IF('入力シート'!C36="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41" s="168" t="str">
        <f>IF('入力シート'!C36="適用","工事完成検査結果通知書の写し","")</f>
        <v>工事完成検査結果通知書の写し</v>
      </c>
      <c r="G41" s="31" t="str">
        <f>IF('入力シート'!$C$36="適用","平成21年4月1日以降に完成した本件工事と同一登録工種で評定点80点以上の本市発注工事が２件以上ある。","")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41" s="33">
        <f>IF('入力シート'!$C$36="適用",4,"")</f>
        <v>4</v>
      </c>
    </row>
    <row r="42" spans="1:8" ht="48.75" customHeight="1">
      <c r="A42" s="181"/>
      <c r="B42" s="176"/>
      <c r="C42" s="176"/>
      <c r="D42" s="169"/>
      <c r="E42" s="178"/>
      <c r="F42" s="169"/>
      <c r="G42" s="31" t="str">
        <f>IF('入力シート'!$C$36="適用","平成21年4月1日以降に完成した本件工事と同一登録工種で評定点80点以上の本市発注工事が１件ある。","")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42" s="33">
        <f>IF('入力シート'!$C$36="適用",2,"")</f>
        <v>2</v>
      </c>
    </row>
    <row r="43" spans="1:8" ht="13.5">
      <c r="A43" s="181"/>
      <c r="B43" s="176"/>
      <c r="C43" s="176"/>
      <c r="D43" s="170"/>
      <c r="E43" s="179"/>
      <c r="F43" s="170"/>
      <c r="G43" s="31" t="str">
        <f>IF('入力シート'!$C$36="適用","該当なし","")</f>
        <v>該当なし</v>
      </c>
      <c r="H43" s="33">
        <f>IF('入力シート'!$C$36="適用",0,"")</f>
        <v>0</v>
      </c>
    </row>
    <row r="44" spans="1:8" ht="46.5" customHeight="1">
      <c r="A44" s="181"/>
      <c r="B44" s="176" t="s">
        <v>78</v>
      </c>
      <c r="C44" s="176" t="str">
        <f>IF('入力シート'!C37="適用","過去5年間の優良工事請負業者表彰の回数（※3）","今回工事ではこの項目を適用しません。")</f>
        <v>過去5年間の優良工事請負業者表彰の回数（※3）</v>
      </c>
      <c r="D44" s="168" t="str">
        <f>IF('入力シート'!C37="適用","１号","不要")</f>
        <v>１号</v>
      </c>
      <c r="E44" s="177" t="str">
        <f>IF('入力シート'!C37="適用","平成18年度以降に本件工事と同一部門で、本市における優良工事請負業者表彰を受けている場合に記入して下さい。","今回工事ではこの項目を適用しません。")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44" s="168" t="str">
        <f>IF('入力シート'!C37="適用","不要","")</f>
        <v>不要</v>
      </c>
      <c r="G44" s="31" t="str">
        <f>IF('入力シート'!$C$37="適用","平成18年度以降に本件工事と同一部門で、本市における優良工事請負業者表彰を２回以上受けている。","")</f>
        <v>平成18年度以降に本件工事と同一部門で、本市における優良工事請負業者表彰を２回以上受けている。</v>
      </c>
      <c r="H44" s="33">
        <f>IF('入力シート'!$C$37="適用",4,"")</f>
        <v>4</v>
      </c>
    </row>
    <row r="45" spans="1:8" ht="46.5" customHeight="1">
      <c r="A45" s="181"/>
      <c r="B45" s="176"/>
      <c r="C45" s="176"/>
      <c r="D45" s="169"/>
      <c r="E45" s="178"/>
      <c r="F45" s="169"/>
      <c r="G45" s="31" t="str">
        <f>IF('入力シート'!$C$37="適用","平成18年度以降に本件工事と同一部門で、本市における優良工事請負業者表彰を１回受けている。","")</f>
        <v>平成18年度以降に本件工事と同一部門で、本市における優良工事請負業者表彰を１回受けている。</v>
      </c>
      <c r="H45" s="33">
        <f>IF('入力シート'!$C$37="適用",2,"")</f>
        <v>2</v>
      </c>
    </row>
    <row r="46" spans="1:8" ht="13.5">
      <c r="A46" s="181"/>
      <c r="B46" s="176"/>
      <c r="C46" s="176"/>
      <c r="D46" s="170"/>
      <c r="E46" s="179"/>
      <c r="F46" s="170"/>
      <c r="G46" s="31" t="str">
        <f>IF('入力シート'!$C$37="適用","該当なし","")</f>
        <v>該当なし</v>
      </c>
      <c r="H46" s="33">
        <f>IF('入力シート'!$C$37="適用",0,"")</f>
        <v>0</v>
      </c>
    </row>
    <row r="47" spans="1:8" ht="51" customHeight="1">
      <c r="A47" s="181"/>
      <c r="B47" s="176" t="s">
        <v>163</v>
      </c>
      <c r="C47" s="176" t="str">
        <f>IF('入力シート'!C38="適用","配置予定技術者（入札公告に定める技術者）が有する過去15年間の同種工事の施工経験（※1）","今回工事ではこの項目を適用しません。")</f>
        <v>今回工事ではこの項目を適用しません。</v>
      </c>
      <c r="D47" s="168" t="str">
        <f>IF('入力シート'!C38="適用","１号","不要")</f>
        <v>不要</v>
      </c>
      <c r="E47" s="177" t="str">
        <f>IF('入力シート'!C38="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47" s="168">
        <f>IF('入力シート'!C38="適用","施工経験を証明する書類（竣工図、契約書の写し又はコリンズ登録の写し等）","")</f>
      </c>
      <c r="G47" s="31">
        <f>IF('入力シート'!$C$38="適用","平成8年4月1日以降に完成した本市発注の同種工事の元請としての施工経験(主任技術者、監理技術者、現場代理人のうち、いずれかの経験)がある。","")</f>
      </c>
      <c r="H47" s="33">
        <f>IF('入力シート'!$C$38="適用",4,"")</f>
      </c>
    </row>
    <row r="48" spans="1:8" ht="51" customHeight="1">
      <c r="A48" s="181"/>
      <c r="B48" s="176"/>
      <c r="C48" s="176"/>
      <c r="D48" s="169"/>
      <c r="E48" s="178"/>
      <c r="F48" s="169"/>
      <c r="G48" s="31">
        <f>IF('入力シート'!$C$38="適用","平成8年4月1日以降に完成した本市発注以外の同種工事の元請としての施工経験(主任技術者、監理技術者、現場代理人のうち、いずれかの経験)がある。","")</f>
      </c>
      <c r="H48" s="33">
        <f>IF('入力シート'!$C$38="適用",2,"")</f>
      </c>
    </row>
    <row r="49" spans="1:8" ht="31.5" customHeight="1">
      <c r="A49" s="181"/>
      <c r="B49" s="176"/>
      <c r="C49" s="176"/>
      <c r="D49" s="169"/>
      <c r="E49" s="178"/>
      <c r="F49" s="169"/>
      <c r="G49" s="174">
        <f>IF('入力シート'!$C$38="適用","該当なし","")</f>
      </c>
      <c r="H49" s="180">
        <f>IF('入力シート'!$C$38="適用",0,"")</f>
      </c>
    </row>
    <row r="50" spans="1:8" ht="18" customHeight="1">
      <c r="A50" s="181"/>
      <c r="B50" s="176"/>
      <c r="C50" s="176"/>
      <c r="D50" s="170"/>
      <c r="E50" s="179"/>
      <c r="F50" s="170"/>
      <c r="G50" s="175"/>
      <c r="H50" s="175"/>
    </row>
    <row r="51" spans="1:8" ht="47.25" customHeight="1">
      <c r="A51" s="181"/>
      <c r="B51" s="176" t="s">
        <v>164</v>
      </c>
      <c r="C51" s="176" t="str">
        <f>IF('入力シート'!C39="適用","配置予定技術者（入札公告に定める技術者）が有する資格","今回工事ではこの項目を適用しません。")</f>
        <v>今回工事ではこの項目を適用しません。</v>
      </c>
      <c r="D51" s="168" t="str">
        <f>IF('入力シート'!C39="適用","１号","不要")</f>
        <v>不要</v>
      </c>
      <c r="E51" s="183" t="str">
        <f>IF('入力シート'!C39="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51" s="182">
        <f>IF('入力シート'!C39="適用","監理技術者資格者証及び監理技術者講習終了証の写し","")</f>
      </c>
      <c r="G51" s="31">
        <f>IF('入力シート'!$C$39="適用","監理技術者の配置を必要としない工事において、監理技術者資格者証を有する技術者を配置する。","")</f>
      </c>
      <c r="H51" s="33">
        <f>IF('入力シート'!$C$39="適用",4,"")</f>
      </c>
    </row>
    <row r="52" spans="1:8" ht="47.25" customHeight="1">
      <c r="A52" s="181"/>
      <c r="B52" s="176"/>
      <c r="C52" s="176"/>
      <c r="D52" s="170"/>
      <c r="E52" s="183"/>
      <c r="F52" s="182"/>
      <c r="G52" s="31">
        <f>IF('入力シート'!$C$39="適用","監理技術者の配置を必要としない工事において、監理技術者資格者証を有する技術者を配置しない。","")</f>
      </c>
      <c r="H52" s="33">
        <f>IF('入力シート'!$C$39="適用",0,"")</f>
      </c>
    </row>
    <row r="53" spans="1:8" ht="54.75" customHeight="1">
      <c r="A53" s="181"/>
      <c r="B53" s="176" t="s">
        <v>165</v>
      </c>
      <c r="C53" s="176" t="str">
        <f>IF('入力シート'!C40="適用","過去4年間の配置予定現場代理人の横浜市優良工事技術者表彰の有無","今回工事ではこの項目を適用しません。")</f>
        <v>過去4年間の配置予定現場代理人の横浜市優良工事技術者表彰の有無</v>
      </c>
      <c r="D53" s="168" t="str">
        <f>IF('入力シート'!C40="適用","１号","不要")</f>
        <v>１号</v>
      </c>
      <c r="E53" s="183" t="str">
        <f>IF('入力シート'!C40="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53" s="182" t="str">
        <f>IF('入力シート'!C40="適用","不要","")</f>
        <v>不要</v>
      </c>
      <c r="G53" s="31" t="str">
        <f>IF('入力シート'!$C$40="適用","平成19年度以降に配置現場代理人が本件工事と同一部門で横浜市優良工事技術者表彰を受けている。","")</f>
        <v>平成19年度以降に配置現場代理人が本件工事と同一部門で横浜市優良工事技術者表彰を受けている。</v>
      </c>
      <c r="H53" s="33">
        <f>IF('入力シート'!$C$40="適用",2,"")</f>
        <v>2</v>
      </c>
    </row>
    <row r="54" spans="1:8" ht="28.5" customHeight="1">
      <c r="A54" s="181"/>
      <c r="B54" s="176"/>
      <c r="C54" s="176"/>
      <c r="D54" s="169"/>
      <c r="E54" s="183"/>
      <c r="F54" s="182"/>
      <c r="G54" s="174" t="str">
        <f>IF('入力シート'!$C$40="適用","受けていない。","")</f>
        <v>受けていない。</v>
      </c>
      <c r="H54" s="180">
        <f>IF('入力シート'!$C$40="適用",0,"")</f>
        <v>0</v>
      </c>
    </row>
    <row r="55" spans="1:8" ht="30" customHeight="1">
      <c r="A55" s="181"/>
      <c r="B55" s="176"/>
      <c r="C55" s="176"/>
      <c r="D55" s="170"/>
      <c r="E55" s="183"/>
      <c r="F55" s="182"/>
      <c r="G55" s="175"/>
      <c r="H55" s="175"/>
    </row>
    <row r="56" spans="1:8" ht="40.5" customHeight="1">
      <c r="A56" s="181"/>
      <c r="B56" s="176" t="s">
        <v>98</v>
      </c>
      <c r="C56" s="176" t="str">
        <f>IF('入力シート'!C41="適用","品質管理マネジメントシステム(ISO9001)の取得の有無","今回工事ではこの項目を適用しません。")</f>
        <v>今回工事ではこの項目を適用しません。</v>
      </c>
      <c r="D56" s="168" t="str">
        <f>IF('入力シート'!C41="適用","１号","不要")</f>
        <v>不要</v>
      </c>
      <c r="E56" s="183" t="str">
        <f>IF('入力シート'!C41="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6" s="182">
        <f>IF('入力シート'!C41="適用","登録証の写し及び登録範囲が確認できる付属書等の写し","")</f>
      </c>
      <c r="G56" s="31">
        <f>IF('入力シート'!$C$41="適用","ISO9001を横浜市内の事業所を含む範囲で登録している。","")</f>
      </c>
      <c r="H56" s="33">
        <f>IF('入力シート'!$C$41="適用",2,"")</f>
      </c>
    </row>
    <row r="57" spans="1:8" ht="41.25" customHeight="1">
      <c r="A57" s="181"/>
      <c r="B57" s="176"/>
      <c r="C57" s="176"/>
      <c r="D57" s="170"/>
      <c r="E57" s="183"/>
      <c r="F57" s="182"/>
      <c r="G57" s="31">
        <f>IF('入力シート'!$C$41="適用","登録していない。","")</f>
      </c>
      <c r="H57" s="33">
        <f>IF('入力シート'!$C$41="適用",0,"")</f>
      </c>
    </row>
    <row r="58" spans="1:8" ht="57" customHeight="1">
      <c r="A58" s="176" t="s">
        <v>99</v>
      </c>
      <c r="B58" s="176" t="s">
        <v>100</v>
      </c>
      <c r="C58" s="176" t="str">
        <f>IF('入力シート'!C42="適用","建設業の許可における主たる営業所の所在地","今回工事ではこの項目を適用しません。")</f>
        <v>今回工事ではこの項目を適用しません。</v>
      </c>
      <c r="D58" s="168" t="str">
        <f>IF('入力シート'!C42="適用","１号","不要")</f>
        <v>不要</v>
      </c>
      <c r="E58" s="183" t="str">
        <f>IF('入力シート'!C42="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58" s="182">
        <f>IF('入力シート'!C42="適用","主たる営業所の所在地を証明する書類（建設業の許可通知書の写し等）","")</f>
      </c>
      <c r="G58" s="31">
        <f>IF('入力シート'!$C$42="適用","工事施工場所と同一行政区内に建設業の許可における主たる営業所がある。","")</f>
      </c>
      <c r="H58" s="33">
        <f>IF('入力シート'!$C$42="適用",2,"")</f>
      </c>
    </row>
    <row r="59" spans="1:8" ht="36" customHeight="1">
      <c r="A59" s="176"/>
      <c r="B59" s="176"/>
      <c r="C59" s="176"/>
      <c r="D59" s="170"/>
      <c r="E59" s="183"/>
      <c r="F59" s="182"/>
      <c r="G59" s="31">
        <f>IF('入力シート'!$C$42="適用","上記以外","")</f>
      </c>
      <c r="H59" s="33">
        <f>IF('入力シート'!$C$42="適用",0,"")</f>
      </c>
    </row>
    <row r="60" spans="1:8" ht="25.5" customHeight="1">
      <c r="A60" s="176"/>
      <c r="B60" s="176" t="s">
        <v>101</v>
      </c>
      <c r="C60" s="176" t="str">
        <f>IF('入力シート'!C43="適用","横浜市災害協力業者名簿登載の有無","今回工事ではこの項目を適用しません。")</f>
        <v>今回工事ではこの項目を適用しません。</v>
      </c>
      <c r="D60" s="168" t="str">
        <f>IF('入力シート'!C43="適用","１号","不要")</f>
        <v>不要</v>
      </c>
      <c r="E60" s="183" t="str">
        <f>IF('入力シート'!C43="適用","平成22年度横浜市災害協力業者名簿の登載の有無を記入して下さい。","今回工事ではこの項目を適用しません。")</f>
        <v>今回工事ではこの項目を適用しません。</v>
      </c>
      <c r="F60" s="182">
        <f>IF('入力シート'!C43="適用","不要","")</f>
      </c>
      <c r="G60" s="31">
        <f>IF('入力シート'!$C$43="適用","平成22年度横浜市災害協力業者名簿に登載がある。","")</f>
      </c>
      <c r="H60" s="33">
        <f>IF('入力シート'!$C$43="適用",2,"")</f>
      </c>
    </row>
    <row r="61" spans="1:8" ht="27" customHeight="1">
      <c r="A61" s="176"/>
      <c r="B61" s="176"/>
      <c r="C61" s="176"/>
      <c r="D61" s="170"/>
      <c r="E61" s="183"/>
      <c r="F61" s="182"/>
      <c r="G61" s="31">
        <f>IF('入力シート'!$C$43="適用","平成22年度横浜市災害協力業者名簿に登載がない。","")</f>
      </c>
      <c r="H61" s="33">
        <f>IF('入力シート'!$C$43="適用",0,"")</f>
      </c>
    </row>
    <row r="62" spans="1:8" ht="33" customHeight="1">
      <c r="A62" s="176"/>
      <c r="B62" s="176" t="s">
        <v>102</v>
      </c>
      <c r="C62" s="176" t="str">
        <f>IF('入力シート'!C44="適用","環境マネジメントシステム(ISO14001)の取得の有無","今回工事ではこの項目を適用しません。")</f>
        <v>今回工事ではこの項目を適用しません。</v>
      </c>
      <c r="D62" s="168" t="str">
        <f>IF('入力シート'!C44="適用","１号","不要")</f>
        <v>不要</v>
      </c>
      <c r="E62" s="183" t="str">
        <f>IF('入力シート'!C44="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62" s="182">
        <f>IF('入力シート'!C44="適用","登録証の写し及び登録範囲が確認できる付属書等の写し","")</f>
      </c>
      <c r="G62" s="31">
        <f>IF('入力シート'!$C$44="適用","ISO14001を横浜市内の事業所を含む範囲で登録している。","")</f>
      </c>
      <c r="H62" s="33">
        <f>IF('入力シート'!$C$44="適用",2,)</f>
        <v>0</v>
      </c>
    </row>
    <row r="63" spans="1:8" ht="38.25" customHeight="1">
      <c r="A63" s="176"/>
      <c r="B63" s="176"/>
      <c r="C63" s="176"/>
      <c r="D63" s="170"/>
      <c r="E63" s="183"/>
      <c r="F63" s="182"/>
      <c r="G63" s="31">
        <f>IF('入力シート'!$C$44="適用","登録していない。","")</f>
      </c>
      <c r="H63" s="33">
        <f>IF('入力シート'!$C$44="適用",0,"")</f>
      </c>
    </row>
    <row r="64" spans="1:8" ht="13.5">
      <c r="A64" s="184" t="s">
        <v>103</v>
      </c>
      <c r="B64" s="184"/>
      <c r="C64" s="184"/>
      <c r="D64" s="184"/>
      <c r="E64" s="184"/>
      <c r="F64" s="184"/>
      <c r="G64" s="184"/>
      <c r="H64" s="33">
        <f>SUM(H5,H10,H14,H18,H22,H26,H30,H34,H38,H41,H44,H47,H51,H53,H56,H58,H60,H62)</f>
        <v>43</v>
      </c>
    </row>
    <row r="66" spans="1:8" ht="24.75" customHeight="1">
      <c r="A66" s="193" t="s">
        <v>161</v>
      </c>
      <c r="B66" s="193"/>
      <c r="C66" s="193"/>
      <c r="D66" s="193"/>
      <c r="E66" s="193"/>
      <c r="F66" s="193"/>
      <c r="G66" s="193"/>
      <c r="H66" s="193"/>
    </row>
    <row r="67" spans="1:8" ht="13.5">
      <c r="A67" s="193" t="s">
        <v>157</v>
      </c>
      <c r="B67" s="193"/>
      <c r="C67" s="193"/>
      <c r="D67" s="193"/>
      <c r="E67" s="193"/>
      <c r="F67" s="193"/>
      <c r="G67" s="193"/>
      <c r="H67" s="193"/>
    </row>
    <row r="68" spans="1:8" ht="13.5">
      <c r="A68" s="193" t="s">
        <v>158</v>
      </c>
      <c r="B68" s="193"/>
      <c r="C68" s="193"/>
      <c r="D68" s="193"/>
      <c r="E68" s="193"/>
      <c r="F68" s="193"/>
      <c r="G68" s="193"/>
      <c r="H68" s="193"/>
    </row>
    <row r="69" spans="1:8" ht="13.5">
      <c r="A69" s="193" t="s">
        <v>169</v>
      </c>
      <c r="B69" s="193"/>
      <c r="C69" s="193"/>
      <c r="D69" s="193"/>
      <c r="E69" s="193"/>
      <c r="F69" s="193"/>
      <c r="G69" s="193"/>
      <c r="H69" s="193"/>
    </row>
    <row r="70" spans="1:8" ht="37.5" customHeight="1">
      <c r="A70" s="193" t="s">
        <v>160</v>
      </c>
      <c r="B70" s="193"/>
      <c r="C70" s="193"/>
      <c r="D70" s="193"/>
      <c r="E70" s="193"/>
      <c r="F70" s="193"/>
      <c r="G70" s="193"/>
      <c r="H70" s="193"/>
    </row>
    <row r="71" spans="1:8" ht="38.25" customHeight="1">
      <c r="A71" s="193" t="s">
        <v>166</v>
      </c>
      <c r="B71" s="193"/>
      <c r="C71" s="193"/>
      <c r="D71" s="193"/>
      <c r="E71" s="193"/>
      <c r="F71" s="193"/>
      <c r="G71" s="193"/>
      <c r="H71" s="193"/>
    </row>
    <row r="72" spans="1:8" ht="13.5">
      <c r="A72" s="191" t="s">
        <v>194</v>
      </c>
      <c r="B72" s="192"/>
      <c r="C72" s="192"/>
      <c r="D72" s="192"/>
      <c r="E72" s="192"/>
      <c r="F72" s="192"/>
      <c r="G72" s="192"/>
      <c r="H72" s="192"/>
    </row>
    <row r="73" spans="1:8" ht="13.5">
      <c r="A73" s="192"/>
      <c r="B73" s="192"/>
      <c r="C73" s="192"/>
      <c r="D73" s="192"/>
      <c r="E73" s="192"/>
      <c r="F73" s="192"/>
      <c r="G73" s="192"/>
      <c r="H73" s="192"/>
    </row>
    <row r="74" spans="1:8" ht="13.5">
      <c r="A74" s="192"/>
      <c r="B74" s="192"/>
      <c r="C74" s="192"/>
      <c r="D74" s="192"/>
      <c r="E74" s="192"/>
      <c r="F74" s="192"/>
      <c r="G74" s="192"/>
      <c r="H74" s="192"/>
    </row>
  </sheetData>
  <sheetProtection password="E7B6" sheet="1" objects="1" scenarios="1" formatCells="0" formatRows="0" insertRows="0"/>
  <mergeCells count="108">
    <mergeCell ref="B10:B13"/>
    <mergeCell ref="A19:A35"/>
    <mergeCell ref="A72:H74"/>
    <mergeCell ref="A71:H71"/>
    <mergeCell ref="A70:H70"/>
    <mergeCell ref="A66:H66"/>
    <mergeCell ref="A67:H67"/>
    <mergeCell ref="A68:H68"/>
    <mergeCell ref="A69:H69"/>
    <mergeCell ref="C22:C25"/>
    <mergeCell ref="C5:C9"/>
    <mergeCell ref="A1:H1"/>
    <mergeCell ref="A2:H2"/>
    <mergeCell ref="B14:B17"/>
    <mergeCell ref="C14:C17"/>
    <mergeCell ref="D14:D17"/>
    <mergeCell ref="E14:E17"/>
    <mergeCell ref="F14:F17"/>
    <mergeCell ref="A5:A17"/>
    <mergeCell ref="F18:F21"/>
    <mergeCell ref="B5:B9"/>
    <mergeCell ref="E18:E21"/>
    <mergeCell ref="B34:B37"/>
    <mergeCell ref="C34:C37"/>
    <mergeCell ref="D34:D37"/>
    <mergeCell ref="E26:E29"/>
    <mergeCell ref="C26:C29"/>
    <mergeCell ref="D26:D29"/>
    <mergeCell ref="F34:F37"/>
    <mergeCell ref="E34:E37"/>
    <mergeCell ref="F22:F25"/>
    <mergeCell ref="F30:F33"/>
    <mergeCell ref="E22:E25"/>
    <mergeCell ref="F26:F29"/>
    <mergeCell ref="E41:E43"/>
    <mergeCell ref="B18:B21"/>
    <mergeCell ref="C18:C21"/>
    <mergeCell ref="D18:D21"/>
    <mergeCell ref="E30:E33"/>
    <mergeCell ref="D22:D25"/>
    <mergeCell ref="B30:B33"/>
    <mergeCell ref="C30:C33"/>
    <mergeCell ref="D30:D33"/>
    <mergeCell ref="B26:B29"/>
    <mergeCell ref="B22:B25"/>
    <mergeCell ref="E44:E46"/>
    <mergeCell ref="F41:F43"/>
    <mergeCell ref="B38:B40"/>
    <mergeCell ref="C38:C40"/>
    <mergeCell ref="D38:D40"/>
    <mergeCell ref="E38:E40"/>
    <mergeCell ref="F38:F40"/>
    <mergeCell ref="B41:B43"/>
    <mergeCell ref="C41:C43"/>
    <mergeCell ref="D41:D43"/>
    <mergeCell ref="E53:E55"/>
    <mergeCell ref="F53:F55"/>
    <mergeCell ref="B51:B52"/>
    <mergeCell ref="C51:C52"/>
    <mergeCell ref="D51:D52"/>
    <mergeCell ref="E51:E52"/>
    <mergeCell ref="C53:C55"/>
    <mergeCell ref="D53:D55"/>
    <mergeCell ref="B60:B61"/>
    <mergeCell ref="C60:C61"/>
    <mergeCell ref="D60:D61"/>
    <mergeCell ref="B56:B57"/>
    <mergeCell ref="C56:C57"/>
    <mergeCell ref="D56:D57"/>
    <mergeCell ref="C58:C59"/>
    <mergeCell ref="D58:D59"/>
    <mergeCell ref="E58:E59"/>
    <mergeCell ref="F58:F59"/>
    <mergeCell ref="A64:G64"/>
    <mergeCell ref="E60:E61"/>
    <mergeCell ref="F60:F61"/>
    <mergeCell ref="B62:B63"/>
    <mergeCell ref="C62:C63"/>
    <mergeCell ref="D62:D63"/>
    <mergeCell ref="E62:E63"/>
    <mergeCell ref="F62:F63"/>
    <mergeCell ref="A58:A63"/>
    <mergeCell ref="B58:B59"/>
    <mergeCell ref="H49:H50"/>
    <mergeCell ref="G54:G55"/>
    <mergeCell ref="H54:H55"/>
    <mergeCell ref="A38:A57"/>
    <mergeCell ref="F56:F57"/>
    <mergeCell ref="E56:E57"/>
    <mergeCell ref="F51:F52"/>
    <mergeCell ref="B53:B55"/>
    <mergeCell ref="G49:G50"/>
    <mergeCell ref="F44:F46"/>
    <mergeCell ref="B47:B50"/>
    <mergeCell ref="C47:C50"/>
    <mergeCell ref="D47:D50"/>
    <mergeCell ref="E47:E50"/>
    <mergeCell ref="F47:F50"/>
    <mergeCell ref="B44:B46"/>
    <mergeCell ref="C44:C46"/>
    <mergeCell ref="D44:D46"/>
    <mergeCell ref="E5:E9"/>
    <mergeCell ref="D5:D9"/>
    <mergeCell ref="F5:F9"/>
    <mergeCell ref="C10:C13"/>
    <mergeCell ref="D10:D13"/>
    <mergeCell ref="E10:E13"/>
    <mergeCell ref="F10:F13"/>
  </mergeCells>
  <conditionalFormatting sqref="H62">
    <cfRule type="cellIs" priority="1" dxfId="12" operator="equal" stopIfTrue="1">
      <formula>0</formula>
    </cfRule>
  </conditionalFormatting>
  <printOptions/>
  <pageMargins left="0.43" right="0.22" top="0.41" bottom="0.34" header="0.27" footer="0.27"/>
  <pageSetup fitToHeight="4" horizontalDpi="600" verticalDpi="600" orientation="portrait" paperSize="9" scale="95" r:id="rId1"/>
  <rowBreaks count="3" manualBreakCount="3">
    <brk id="17" max="255" man="1"/>
    <brk id="37" max="255" man="1"/>
    <brk id="57" max="255" man="1"/>
  </rowBreaks>
</worksheet>
</file>

<file path=xl/worksheets/sheet5.xml><?xml version="1.0" encoding="utf-8"?>
<worksheet xmlns="http://schemas.openxmlformats.org/spreadsheetml/2006/main" xmlns:r="http://schemas.openxmlformats.org/officeDocument/2006/relationships">
  <dimension ref="A1:M73"/>
  <sheetViews>
    <sheetView zoomScaleSheetLayoutView="85"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113</v>
      </c>
    </row>
    <row r="2" spans="1:5" ht="13.5">
      <c r="A2" s="38" t="s">
        <v>22</v>
      </c>
      <c r="E2" s="63" t="str">
        <f>'入力シート'!E6</f>
        <v>平成○○年○○月○○日</v>
      </c>
    </row>
    <row r="3" ht="13.5">
      <c r="A3" s="38" t="s">
        <v>64</v>
      </c>
    </row>
    <row r="4" ht="13.5">
      <c r="A4" s="38" t="s">
        <v>65</v>
      </c>
    </row>
    <row r="5" ht="9.75" customHeight="1"/>
    <row r="6" spans="3:5" ht="13.5">
      <c r="C6" s="209" t="s">
        <v>20</v>
      </c>
      <c r="D6" s="209"/>
      <c r="E6" s="38" t="str">
        <f>'入力シート'!E11</f>
        <v>○○・□□建設共同企業体</v>
      </c>
    </row>
    <row r="7" spans="3:5" ht="13.5">
      <c r="C7" s="209" t="s">
        <v>196</v>
      </c>
      <c r="D7" s="209"/>
      <c r="E7" s="119">
        <f>'入力シート'!E12</f>
        <v>56789</v>
      </c>
    </row>
    <row r="8" spans="3:5" ht="18" customHeight="1">
      <c r="C8" s="221" t="s">
        <v>125</v>
      </c>
      <c r="D8" s="40" t="s">
        <v>19</v>
      </c>
      <c r="E8" s="40" t="str">
        <f>'入力シート'!E9</f>
        <v>横浜市○区○○町○丁目○－○</v>
      </c>
    </row>
    <row r="9" spans="3:5" ht="18" customHeight="1">
      <c r="C9" s="221"/>
      <c r="D9" s="40" t="s">
        <v>18</v>
      </c>
      <c r="E9" s="40" t="str">
        <f>'入力シート'!E7</f>
        <v>株式会社○○○○○○</v>
      </c>
    </row>
    <row r="10" spans="3:5" ht="18" customHeight="1">
      <c r="C10" s="221"/>
      <c r="D10" s="40" t="s">
        <v>17</v>
      </c>
      <c r="E10" s="41" t="str">
        <f>'入力シート'!E10</f>
        <v>代表取締役　○○　○○</v>
      </c>
    </row>
    <row r="11" spans="3:5" ht="13.5">
      <c r="C11" s="221"/>
      <c r="D11" s="40" t="s">
        <v>39</v>
      </c>
      <c r="E11" s="119">
        <f>'入力シート'!E8</f>
        <v>12345</v>
      </c>
    </row>
    <row r="12" ht="8.25" customHeight="1"/>
    <row r="13" spans="1:5" ht="18" customHeight="1">
      <c r="A13" s="202" t="s">
        <v>216</v>
      </c>
      <c r="B13" s="202"/>
      <c r="C13" s="202"/>
      <c r="D13" s="202"/>
      <c r="E13" s="202"/>
    </row>
    <row r="14" ht="7.5" customHeight="1"/>
    <row r="15" ht="13.5">
      <c r="A15" s="38" t="s">
        <v>126</v>
      </c>
    </row>
    <row r="16" spans="1:5" ht="13.5">
      <c r="A16" s="42"/>
      <c r="B16" s="40"/>
      <c r="C16" s="40"/>
      <c r="D16" s="40"/>
      <c r="E16" s="40"/>
    </row>
    <row r="17" spans="1:5" s="48" customFormat="1" ht="13.5">
      <c r="A17" s="45" t="s">
        <v>4</v>
      </c>
      <c r="B17" s="46" t="str">
        <f>'入力シート'!E19</f>
        <v>久保沢ずい道耐震補強工事</v>
      </c>
      <c r="C17" s="46"/>
      <c r="D17" s="46"/>
      <c r="E17" s="47"/>
    </row>
    <row r="18" spans="1:5" s="48" customFormat="1" ht="13.5">
      <c r="A18" s="49"/>
      <c r="B18" s="50"/>
      <c r="C18" s="49"/>
      <c r="D18" s="49"/>
      <c r="E18" s="50"/>
    </row>
    <row r="19" spans="1:5" s="48" customFormat="1" ht="22.5" customHeight="1">
      <c r="A19" s="201" t="s">
        <v>1</v>
      </c>
      <c r="B19" s="201"/>
      <c r="C19" s="51" t="s">
        <v>135</v>
      </c>
      <c r="D19" s="52"/>
      <c r="E19" s="50"/>
    </row>
    <row r="20" spans="1:5" s="48" customFormat="1" ht="22.5" customHeight="1">
      <c r="A20" s="205" t="s">
        <v>248</v>
      </c>
      <c r="B20" s="206"/>
      <c r="C20" s="51" t="s">
        <v>226</v>
      </c>
      <c r="D20" s="52"/>
      <c r="E20" s="50"/>
    </row>
    <row r="21" spans="1:5" s="48" customFormat="1" ht="22.5" customHeight="1">
      <c r="A21" s="207" t="s">
        <v>208</v>
      </c>
      <c r="B21" s="208"/>
      <c r="C21" s="51" t="s">
        <v>227</v>
      </c>
      <c r="D21" s="52"/>
      <c r="E21" s="50"/>
    </row>
    <row r="22" spans="1:5" s="48" customFormat="1" ht="22.5" customHeight="1">
      <c r="A22" s="198" t="s">
        <v>5</v>
      </c>
      <c r="B22" s="198"/>
      <c r="C22" s="51" t="str">
        <f>IF('入力シート'!C29="適用","第２号","不要")</f>
        <v>不要</v>
      </c>
      <c r="D22" s="52"/>
      <c r="E22" s="50"/>
    </row>
    <row r="23" spans="1:5" s="48" customFormat="1" ht="22.5" customHeight="1">
      <c r="A23" s="198" t="s">
        <v>6</v>
      </c>
      <c r="B23" s="198"/>
      <c r="C23" s="51" t="str">
        <f>IF('入力シート'!C30="適用","第３号","不要")</f>
        <v>不要</v>
      </c>
      <c r="D23" s="52"/>
      <c r="E23" s="50"/>
    </row>
    <row r="24" spans="1:5" s="48" customFormat="1" ht="22.5" customHeight="1">
      <c r="A24" s="198" t="s">
        <v>7</v>
      </c>
      <c r="B24" s="198"/>
      <c r="C24" s="51" t="str">
        <f>IF('入力シート'!C31="適用","第４号","不要")</f>
        <v>不要</v>
      </c>
      <c r="D24" s="52"/>
      <c r="E24" s="50"/>
    </row>
    <row r="25" spans="1:5" s="48" customFormat="1" ht="22.5" customHeight="1">
      <c r="A25" s="198" t="s">
        <v>8</v>
      </c>
      <c r="B25" s="198"/>
      <c r="C25" s="51" t="str">
        <f>IF('入力シート'!C32="適用","第５号","不要")</f>
        <v>第５号</v>
      </c>
      <c r="D25" s="52"/>
      <c r="E25" s="50"/>
    </row>
    <row r="26" spans="1:5" s="48" customFormat="1" ht="22.5" customHeight="1">
      <c r="A26" s="198" t="s">
        <v>9</v>
      </c>
      <c r="B26" s="198"/>
      <c r="C26" s="51" t="str">
        <f>IF('入力シート'!C33="適用","第６号","不要")</f>
        <v>第６号</v>
      </c>
      <c r="D26" s="52"/>
      <c r="E26" s="50"/>
    </row>
    <row r="27" spans="1:5" s="48" customFormat="1" ht="22.5" customHeight="1">
      <c r="A27" s="198" t="s">
        <v>10</v>
      </c>
      <c r="B27" s="198"/>
      <c r="C27" s="51" t="str">
        <f>IF('入力シート'!C34="適用","第７号","不要")</f>
        <v>不要</v>
      </c>
      <c r="D27" s="52"/>
      <c r="E27" s="50"/>
    </row>
    <row r="28" spans="1:5" s="48" customFormat="1" ht="13.5">
      <c r="A28" s="52"/>
      <c r="B28" s="49"/>
      <c r="C28" s="49"/>
      <c r="D28" s="49"/>
      <c r="E28" s="50"/>
    </row>
    <row r="29" spans="1:5" s="48" customFormat="1" ht="17.25" customHeight="1">
      <c r="A29" s="54" t="s">
        <v>1</v>
      </c>
      <c r="B29" s="201" t="s">
        <v>127</v>
      </c>
      <c r="C29" s="201"/>
      <c r="D29" s="201"/>
      <c r="E29" s="201"/>
    </row>
    <row r="30" spans="1:5" s="48" customFormat="1" ht="27.75" customHeight="1">
      <c r="A30" s="194" t="s">
        <v>11</v>
      </c>
      <c r="B30" s="53" t="str">
        <f>IF('入力シート'!$C$35="適用","同種工事","不適用")</f>
        <v>不適用</v>
      </c>
      <c r="C30" s="194">
        <f>IF('入力シート'!$C$35="適用",'入力シート'!E35,"")</f>
      </c>
      <c r="D30" s="194"/>
      <c r="E30" s="194">
        <f>IF('入力シート'!$C$35="適用","同種工事の条件","")</f>
      </c>
    </row>
    <row r="31" spans="1:5" s="48" customFormat="1" ht="22.5" customHeight="1">
      <c r="A31" s="194"/>
      <c r="B31" s="53">
        <f>IF('入力シート'!$C$35="適用","工事名","")</f>
      </c>
      <c r="C31" s="203"/>
      <c r="D31" s="203"/>
      <c r="E31" s="203"/>
    </row>
    <row r="32" spans="1:5" s="48" customFormat="1" ht="22.5" customHeight="1">
      <c r="A32" s="194"/>
      <c r="B32" s="53">
        <f>IF('入力シート'!$C$35="適用","契約金額(税込み)","")</f>
      </c>
      <c r="C32" s="203"/>
      <c r="D32" s="203"/>
      <c r="E32" s="203"/>
    </row>
    <row r="33" spans="1:5" s="48" customFormat="1" ht="33.75" customHeight="1">
      <c r="A33" s="194"/>
      <c r="B33" s="53">
        <f>IF('入力シート'!$C$35="適用","添付資料","")</f>
      </c>
      <c r="C33" s="204">
        <f>IF('入力シート'!$C$35="適用","（添付する資料名を記入して下さい。）","")</f>
      </c>
      <c r="D33" s="204"/>
      <c r="E33" s="204">
        <f>IF('入力シート'!$C$35="適用","同種工事の条件","")</f>
      </c>
    </row>
    <row r="34" spans="1:5" s="48" customFormat="1" ht="22.5" customHeight="1">
      <c r="A34" s="194" t="s">
        <v>80</v>
      </c>
      <c r="B34" s="53" t="str">
        <f>IF('入力シート'!$C$36="適用","同一登録工種","不適用")</f>
        <v>同一登録工種</v>
      </c>
      <c r="C34" s="210" t="str">
        <f>IF('入力シート'!$C$36="適用",'入力シート'!E36,"")</f>
        <v>土木</v>
      </c>
      <c r="D34" s="211"/>
      <c r="E34" s="212" t="str">
        <f>IF('入力シート'!$C$36="適用","同一登録工種","")</f>
        <v>同一登録工種</v>
      </c>
    </row>
    <row r="35" spans="1:5" s="48" customFormat="1" ht="22.5" customHeight="1">
      <c r="A35" s="194"/>
      <c r="B35" s="198" t="str">
        <f>IF('入力シート'!$C$36="適用","工事１","")</f>
        <v>工事１</v>
      </c>
      <c r="C35" s="56" t="str">
        <f>IF('入力シート'!$C$36="適用","工事名","")</f>
        <v>工事名</v>
      </c>
      <c r="D35" s="199"/>
      <c r="E35" s="200"/>
    </row>
    <row r="36" spans="1:5" s="48" customFormat="1" ht="22.5" customHeight="1">
      <c r="A36" s="194"/>
      <c r="B36" s="198" t="str">
        <f>IF('入力シート'!$C$36="適用","同一登録工種","")</f>
        <v>同一登録工種</v>
      </c>
      <c r="C36" s="53" t="str">
        <f>IF('入力シート'!$C$36="適用","工事成績評定点","")</f>
        <v>工事成績評定点</v>
      </c>
      <c r="D36" s="199"/>
      <c r="E36" s="200"/>
    </row>
    <row r="37" spans="1:5" s="48" customFormat="1" ht="22.5" customHeight="1">
      <c r="A37" s="194"/>
      <c r="B37" s="198" t="str">
        <f>IF('入力シート'!$C$36="適用","工事２","")</f>
        <v>工事２</v>
      </c>
      <c r="C37" s="56" t="str">
        <f>IF('入力シート'!$C$36="適用","工事名","")</f>
        <v>工事名</v>
      </c>
      <c r="D37" s="199"/>
      <c r="E37" s="200"/>
    </row>
    <row r="38" spans="1:5" s="48" customFormat="1" ht="22.5" customHeight="1">
      <c r="A38" s="194"/>
      <c r="B38" s="198" t="str">
        <f>IF('入力シート'!$C$36="適用","同一登録工種","")</f>
        <v>同一登録工種</v>
      </c>
      <c r="C38" s="53" t="str">
        <f>IF('入力シート'!$C$36="適用","工事成績評定点","")</f>
        <v>工事成績評定点</v>
      </c>
      <c r="D38" s="199"/>
      <c r="E38" s="200"/>
    </row>
    <row r="39" spans="1:5" s="48" customFormat="1" ht="26.25" customHeight="1">
      <c r="A39" s="194"/>
      <c r="B39" s="53" t="str">
        <f>IF('入力シート'!$C$36="適用","添付資料","")</f>
        <v>添付資料</v>
      </c>
      <c r="C39" s="195" t="str">
        <f>IF('入力シート'!$C$36="適用","工事完成検査結果通知書の写し","")</f>
        <v>工事完成検査結果通知書の写し</v>
      </c>
      <c r="D39" s="196"/>
      <c r="E39" s="197" t="str">
        <f>IF('入力シート'!$C$36="適用","同一登録工種","")</f>
        <v>同一登録工種</v>
      </c>
    </row>
    <row r="40" spans="1:5" s="48" customFormat="1" ht="22.5" customHeight="1">
      <c r="A40" s="194" t="s">
        <v>78</v>
      </c>
      <c r="B40" s="53" t="str">
        <f>IF('入力シート'!$C$37="適用","部門","不適用")</f>
        <v>部門</v>
      </c>
      <c r="C40" s="195" t="str">
        <f>IF('入力シート'!$C$37="適用",'入力シート'!E37,"")</f>
        <v>土木</v>
      </c>
      <c r="D40" s="196"/>
      <c r="E40" s="197" t="str">
        <f>IF('入力シート'!$C$36="適用","同一登録工種","")</f>
        <v>同一登録工種</v>
      </c>
    </row>
    <row r="41" spans="1:5" s="48" customFormat="1" ht="22.5" customHeight="1">
      <c r="A41" s="194"/>
      <c r="B41" s="198" t="str">
        <f>IF('入力シート'!$C$37="適用","表彰年度","")</f>
        <v>表彰年度</v>
      </c>
      <c r="C41" s="53" t="str">
        <f>IF('入力シート'!$C$37="適用","表彰１","")</f>
        <v>表彰１</v>
      </c>
      <c r="D41" s="199"/>
      <c r="E41" s="200"/>
    </row>
    <row r="42" spans="1:5" s="48" customFormat="1" ht="22.5" customHeight="1">
      <c r="A42" s="194"/>
      <c r="B42" s="198" t="str">
        <f>IF('入力シート'!$C$37="適用","部門","")</f>
        <v>部門</v>
      </c>
      <c r="C42" s="53" t="str">
        <f>IF('入力シート'!$C$37="適用","表彰２","")</f>
        <v>表彰２</v>
      </c>
      <c r="D42" s="199"/>
      <c r="E42" s="200"/>
    </row>
    <row r="43" spans="1:5" s="48" customFormat="1" ht="27.75" customHeight="1">
      <c r="A43" s="194" t="s">
        <v>147</v>
      </c>
      <c r="B43" s="53" t="str">
        <f>IF('入力シート'!$C$38="適用","同種工事","不適用")</f>
        <v>不適用</v>
      </c>
      <c r="C43" s="194">
        <f>IF('入力シート'!$C$38="適用",'入力シート'!E38,"")</f>
      </c>
      <c r="D43" s="194"/>
      <c r="E43" s="194" t="str">
        <f>IF('入力シート'!$C$36="適用","同一登録工種","")</f>
        <v>同一登録工種</v>
      </c>
    </row>
    <row r="44" spans="1:5" s="48" customFormat="1" ht="22.5" customHeight="1">
      <c r="A44" s="194"/>
      <c r="B44" s="53">
        <f>IF('入力シート'!$C$38="適用","工事名","")</f>
      </c>
      <c r="C44" s="203"/>
      <c r="D44" s="203"/>
      <c r="E44" s="203"/>
    </row>
    <row r="45" spans="1:5" s="48" customFormat="1" ht="22.5" customHeight="1">
      <c r="A45" s="194"/>
      <c r="B45" s="57">
        <f>IF('入力シート'!$C$38="適用","契約金額(税込み)","")</f>
      </c>
      <c r="C45" s="203"/>
      <c r="D45" s="203"/>
      <c r="E45" s="203"/>
    </row>
    <row r="46" spans="1:5" s="48" customFormat="1" ht="22.5" customHeight="1">
      <c r="A46" s="194"/>
      <c r="B46" s="53">
        <f>IF('入力シート'!$C$38="適用","技術者氏名","")</f>
      </c>
      <c r="C46" s="203"/>
      <c r="D46" s="203"/>
      <c r="E46" s="203"/>
    </row>
    <row r="47" spans="1:5" s="48" customFormat="1" ht="44.25" customHeight="1">
      <c r="A47" s="194"/>
      <c r="B47" s="53">
        <f>IF('入力シート'!$C$38="適用","添付資料","")</f>
      </c>
      <c r="C47" s="204">
        <f>IF('入力シート'!$C$38="適用","（添付する資料名を記入して下さい。）","")</f>
      </c>
      <c r="D47" s="204"/>
      <c r="E47" s="204">
        <f>IF('入力シート'!$C$35="適用","同種工事の条件","")</f>
      </c>
    </row>
    <row r="48" spans="1:5" s="48" customFormat="1" ht="22.5" customHeight="1">
      <c r="A48" s="194" t="s">
        <v>152</v>
      </c>
      <c r="B48" s="53" t="str">
        <f>IF('入力シート'!$C$39="適用","技術者氏名","不適用")</f>
        <v>不適用</v>
      </c>
      <c r="C48" s="213"/>
      <c r="D48" s="213"/>
      <c r="E48" s="213"/>
    </row>
    <row r="49" spans="1:5" s="48" customFormat="1" ht="22.5" customHeight="1">
      <c r="A49" s="194"/>
      <c r="B49" s="58">
        <f>IF('入力シート'!$C$39="適用","監理技術者番号","")</f>
      </c>
      <c r="C49" s="213"/>
      <c r="D49" s="213"/>
      <c r="E49" s="213"/>
    </row>
    <row r="50" spans="1:5" s="48" customFormat="1" ht="26.25" customHeight="1">
      <c r="A50" s="194"/>
      <c r="B50" s="53">
        <f>IF('入力シート'!$C$39="適用","添付資料","")</f>
      </c>
      <c r="C50" s="195">
        <f>IF('入力シート'!$C$39="適用","監理技術者証及び監理技術者講習修了証の写し","")</f>
      </c>
      <c r="D50" s="196"/>
      <c r="E50" s="197">
        <f>IF('入力シート'!$C$39="適用","技術者氏名","")</f>
      </c>
    </row>
    <row r="51" spans="1:5" s="48" customFormat="1" ht="24.75" customHeight="1">
      <c r="A51" s="194" t="s">
        <v>153</v>
      </c>
      <c r="B51" s="53" t="str">
        <f>IF('入力シート'!$C$40="適用","部門","不適用")</f>
        <v>部門</v>
      </c>
      <c r="C51" s="195" t="str">
        <f>IF('入力シート'!$C$40="適用",'入力シート'!E40,"")</f>
        <v>土木</v>
      </c>
      <c r="D51" s="196"/>
      <c r="E51" s="197" t="str">
        <f>IF('入力シート'!$C$36="適用","同一登録工種","")</f>
        <v>同一登録工種</v>
      </c>
    </row>
    <row r="52" spans="1:5" s="48" customFormat="1" ht="24.75" customHeight="1">
      <c r="A52" s="194"/>
      <c r="B52" s="53" t="str">
        <f>IF('入力シート'!$C$40="適用","代理人氏名","")</f>
        <v>代理人氏名</v>
      </c>
      <c r="C52" s="203"/>
      <c r="D52" s="203"/>
      <c r="E52" s="203"/>
    </row>
    <row r="53" spans="1:5" s="48" customFormat="1" ht="24.75" customHeight="1">
      <c r="A53" s="194"/>
      <c r="B53" s="53" t="str">
        <f>IF('入力シート'!$C$40="適用","表彰年度","")</f>
        <v>表彰年度</v>
      </c>
      <c r="C53" s="203"/>
      <c r="D53" s="203"/>
      <c r="E53" s="203"/>
    </row>
    <row r="54" spans="1:5" s="48" customFormat="1" ht="21.75" customHeight="1">
      <c r="A54" s="194" t="s">
        <v>148</v>
      </c>
      <c r="B54" s="214" t="str">
        <f>IF('入力シート'!$C$41="適用","ISO9001の登録","不適用")</f>
        <v>不適用</v>
      </c>
      <c r="C54" s="217"/>
      <c r="D54" s="217"/>
      <c r="E54" s="217"/>
    </row>
    <row r="55" spans="1:5" s="48" customFormat="1" ht="18.75" customHeight="1">
      <c r="A55" s="194"/>
      <c r="B55" s="215"/>
      <c r="C55" s="216">
        <f>IF('入力シート'!$C$41="適用","（有、無どちらかを記入して下さい。）","")</f>
      </c>
      <c r="D55" s="216"/>
      <c r="E55" s="216">
        <f>IF('入力シート'!$C$41="適用","添付書類","")</f>
      </c>
    </row>
    <row r="56" spans="1:5" s="48" customFormat="1" ht="26.25" customHeight="1">
      <c r="A56" s="194"/>
      <c r="B56" s="55">
        <f>IF('入力シート'!$C$41="適用","添付書類","")</f>
      </c>
      <c r="C56" s="195">
        <f>IF('入力シート'!$C$41="適用","登録証の写し及び登録範囲が確認できる付属書等の写し","")</f>
      </c>
      <c r="D56" s="196"/>
      <c r="E56" s="197">
        <f>IF('入力シート'!$C$41="適用","添付書類","")</f>
      </c>
    </row>
    <row r="57" spans="1:5" s="48" customFormat="1" ht="22.5" customHeight="1">
      <c r="A57" s="194" t="s">
        <v>154</v>
      </c>
      <c r="B57" s="55" t="str">
        <f>IF('入力シート'!$C$42="適用","工事施工場所","不適用")</f>
        <v>不適用</v>
      </c>
      <c r="C57" s="210">
        <f>IF('入力シート'!$C$42="適用",'入力シート'!E42,"")</f>
      </c>
      <c r="D57" s="211"/>
      <c r="E57" s="212">
        <f>IF('入力シート'!$C$42="適用","工事施工場所","")</f>
      </c>
    </row>
    <row r="58" spans="1:5" s="48" customFormat="1" ht="22.5" customHeight="1">
      <c r="A58" s="194"/>
      <c r="B58" s="55">
        <f>IF('入力シート'!$C$42="適用","所在地","")</f>
      </c>
      <c r="C58" s="204"/>
      <c r="D58" s="204"/>
      <c r="E58" s="204"/>
    </row>
    <row r="59" spans="1:5" s="48" customFormat="1" ht="18" customHeight="1">
      <c r="A59" s="194"/>
      <c r="B59" s="55">
        <f>IF('入力シート'!$C$42="適用","添付資料","")</f>
      </c>
      <c r="C59" s="199">
        <f>IF('入力シート'!$C$42="適用","（添付する資料名を記入して下さい。）","")</f>
      </c>
      <c r="D59" s="218"/>
      <c r="E59" s="200">
        <f>IF('入力シート'!$C$42="適用","添付資料","")</f>
      </c>
    </row>
    <row r="60" spans="1:5" s="48" customFormat="1" ht="24.75" customHeight="1">
      <c r="A60" s="214" t="s">
        <v>155</v>
      </c>
      <c r="B60" s="214" t="str">
        <f>IF('入力シート'!$C$43="適用","横浜市災害協力業者名簿の登載","不適用")</f>
        <v>不適用</v>
      </c>
      <c r="C60" s="217"/>
      <c r="D60" s="217"/>
      <c r="E60" s="217"/>
    </row>
    <row r="61" spans="1:5" s="48" customFormat="1" ht="19.5" customHeight="1">
      <c r="A61" s="215"/>
      <c r="B61" s="215"/>
      <c r="C61" s="216">
        <f>IF('入力シート'!$C$43="適用","（有、無どちらかを記入して下さい。）","")</f>
      </c>
      <c r="D61" s="216"/>
      <c r="E61" s="216">
        <f>IF('入力シート'!$C$41="適用","添付書類","")</f>
      </c>
    </row>
    <row r="62" spans="1:5" s="48" customFormat="1" ht="24" customHeight="1">
      <c r="A62" s="194" t="s">
        <v>79</v>
      </c>
      <c r="B62" s="214" t="str">
        <f>IF('入力シート'!$C$44="適用","ISO14001の登録","不適用")</f>
        <v>不適用</v>
      </c>
      <c r="C62" s="217"/>
      <c r="D62" s="217"/>
      <c r="E62" s="217"/>
    </row>
    <row r="63" spans="1:5" s="48" customFormat="1" ht="18" customHeight="1">
      <c r="A63" s="194"/>
      <c r="B63" s="215"/>
      <c r="C63" s="216">
        <f>IF('入力シート'!$C$44="適用","（有、無どちらかを記入して下さい。）","")</f>
      </c>
      <c r="D63" s="216"/>
      <c r="E63" s="216">
        <f>IF('入力シート'!$C$41="適用","添付書類","")</f>
      </c>
    </row>
    <row r="64" spans="1:5" s="48" customFormat="1" ht="20.25" customHeight="1">
      <c r="A64" s="194"/>
      <c r="B64" s="55">
        <f>IF('入力シート'!$C$44="適用","添付書類","")</f>
      </c>
      <c r="C64" s="195">
        <f>IF('入力シート'!$C$44="適用","登録証の写し及び登録範囲が確認できる付属書等の写し","")</f>
      </c>
      <c r="D64" s="196"/>
      <c r="E64" s="197">
        <f>IF('入力シート'!$C$41="適用","添付書類","")</f>
      </c>
    </row>
    <row r="65" s="48" customFormat="1" ht="13.5"/>
    <row r="66" spans="2:5" s="48" customFormat="1" ht="13.5">
      <c r="B66" s="59" t="s">
        <v>13</v>
      </c>
      <c r="C66" s="60" t="s">
        <v>14</v>
      </c>
      <c r="D66" s="219" t="str">
        <f>'入力シート'!E13</f>
        <v>○○　○○</v>
      </c>
      <c r="E66" s="219"/>
    </row>
    <row r="67" spans="3:5" s="48" customFormat="1" ht="13.5">
      <c r="C67" s="61" t="s">
        <v>15</v>
      </c>
      <c r="D67" s="220" t="str">
        <f>'入力シート'!E14</f>
        <v>045-999-9999</v>
      </c>
      <c r="E67" s="220"/>
    </row>
    <row r="68" spans="3:10" s="48" customFormat="1" ht="13.5">
      <c r="C68" s="61" t="s">
        <v>16</v>
      </c>
      <c r="D68" s="220" t="str">
        <f>'入力シート'!E15</f>
        <v>045-111-1111</v>
      </c>
      <c r="E68" s="220"/>
      <c r="F68" s="62"/>
      <c r="G68" s="62"/>
      <c r="H68" s="62"/>
      <c r="I68" s="62"/>
      <c r="J68" s="62"/>
    </row>
    <row r="69" spans="5:13" ht="13.5">
      <c r="E69" s="44"/>
      <c r="F69" s="44"/>
      <c r="G69" s="44"/>
      <c r="H69" s="44"/>
      <c r="I69" s="44"/>
      <c r="J69" s="44"/>
      <c r="K69" s="43"/>
      <c r="L69" s="43"/>
      <c r="M69" s="43"/>
    </row>
    <row r="70" spans="5:13" ht="13.5">
      <c r="E70" s="44"/>
      <c r="F70" s="44"/>
      <c r="G70" s="44"/>
      <c r="H70" s="44"/>
      <c r="I70" s="44"/>
      <c r="J70" s="44"/>
      <c r="K70" s="43"/>
      <c r="L70" s="43"/>
      <c r="M70" s="43"/>
    </row>
    <row r="71" spans="5:13" ht="13.5">
      <c r="E71" s="43"/>
      <c r="F71" s="43"/>
      <c r="G71" s="43"/>
      <c r="H71" s="43"/>
      <c r="I71" s="43"/>
      <c r="J71" s="43"/>
      <c r="K71" s="43"/>
      <c r="L71" s="43"/>
      <c r="M71" s="43"/>
    </row>
    <row r="72" spans="5:13" ht="13.5">
      <c r="E72" s="43"/>
      <c r="F72" s="43"/>
      <c r="G72" s="43"/>
      <c r="H72" s="43"/>
      <c r="I72" s="43"/>
      <c r="J72" s="43"/>
      <c r="K72" s="43"/>
      <c r="L72" s="43"/>
      <c r="M72" s="43"/>
    </row>
    <row r="73" spans="5:13" ht="13.5">
      <c r="E73" s="43"/>
      <c r="F73" s="43"/>
      <c r="G73" s="43"/>
      <c r="H73" s="43"/>
      <c r="I73" s="43"/>
      <c r="J73" s="43"/>
      <c r="K73" s="43"/>
      <c r="L73" s="43"/>
      <c r="M73" s="43"/>
    </row>
  </sheetData>
  <sheetProtection password="E7B6" sheet="1" scenarios="1" formatCells="0" formatRows="0" insertRows="0"/>
  <mergeCells count="68">
    <mergeCell ref="D66:E66"/>
    <mergeCell ref="D67:E67"/>
    <mergeCell ref="D68:E68"/>
    <mergeCell ref="C56:E56"/>
    <mergeCell ref="C64:E64"/>
    <mergeCell ref="D41:E41"/>
    <mergeCell ref="D42:E42"/>
    <mergeCell ref="A23:B23"/>
    <mergeCell ref="A24:B24"/>
    <mergeCell ref="C59:E59"/>
    <mergeCell ref="C58:E58"/>
    <mergeCell ref="A62:A64"/>
    <mergeCell ref="C7:D7"/>
    <mergeCell ref="C8:C11"/>
    <mergeCell ref="D35:E35"/>
    <mergeCell ref="B60:B61"/>
    <mergeCell ref="C61:E61"/>
    <mergeCell ref="C60:E60"/>
    <mergeCell ref="C62:E62"/>
    <mergeCell ref="A57:A59"/>
    <mergeCell ref="C57:E57"/>
    <mergeCell ref="A60:A61"/>
    <mergeCell ref="B62:B63"/>
    <mergeCell ref="C63:E63"/>
    <mergeCell ref="A51:A53"/>
    <mergeCell ref="C51:E51"/>
    <mergeCell ref="C52:E52"/>
    <mergeCell ref="C53:E53"/>
    <mergeCell ref="B54:B55"/>
    <mergeCell ref="C55:E55"/>
    <mergeCell ref="A54:A56"/>
    <mergeCell ref="C54:E54"/>
    <mergeCell ref="A48:A50"/>
    <mergeCell ref="C48:E48"/>
    <mergeCell ref="C49:E49"/>
    <mergeCell ref="C50:E50"/>
    <mergeCell ref="A43:A47"/>
    <mergeCell ref="C43:E43"/>
    <mergeCell ref="C44:E44"/>
    <mergeCell ref="C45:E45"/>
    <mergeCell ref="C46:E46"/>
    <mergeCell ref="C47:E47"/>
    <mergeCell ref="C6:D6"/>
    <mergeCell ref="A34:A39"/>
    <mergeCell ref="B35:B36"/>
    <mergeCell ref="B37:B38"/>
    <mergeCell ref="C39:E39"/>
    <mergeCell ref="C34:E34"/>
    <mergeCell ref="D38:E38"/>
    <mergeCell ref="A25:B25"/>
    <mergeCell ref="A26:B26"/>
    <mergeCell ref="A27:B27"/>
    <mergeCell ref="A13:E13"/>
    <mergeCell ref="A30:A33"/>
    <mergeCell ref="C30:E30"/>
    <mergeCell ref="C31:E31"/>
    <mergeCell ref="C32:E32"/>
    <mergeCell ref="C33:E33"/>
    <mergeCell ref="A20:B20"/>
    <mergeCell ref="A21:B21"/>
    <mergeCell ref="A19:B19"/>
    <mergeCell ref="A22:B22"/>
    <mergeCell ref="A40:A42"/>
    <mergeCell ref="C40:E40"/>
    <mergeCell ref="B41:B42"/>
    <mergeCell ref="D36:E36"/>
    <mergeCell ref="D37:E37"/>
    <mergeCell ref="B29:E29"/>
  </mergeCells>
  <conditionalFormatting sqref="E6:E7">
    <cfRule type="cellIs" priority="1" dxfId="12" operator="equal" stopIfTrue="1">
      <formula>0</formula>
    </cfRule>
  </conditionalFormatting>
  <dataValidations count="1">
    <dataValidation allowBlank="1" showInputMessage="1" showErrorMessage="1" imeMode="halfAlpha" sqref="E69:J70"/>
  </dataValidations>
  <printOptions/>
  <pageMargins left="0.45" right="0.16" top="0.7" bottom="0.6" header="0.2" footer="0.2"/>
  <pageSetup horizontalDpi="600" verticalDpi="600" orientation="portrait" paperSize="9" r:id="rId2"/>
  <rowBreaks count="1" manualBreakCount="1">
    <brk id="42" max="255" man="1"/>
  </rowBreaks>
  <ignoredErrors>
    <ignoredError sqref="C36:C37"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39" t="str">
        <f>'入力シート'!E6</f>
        <v>平成○○年○○月○○日</v>
      </c>
      <c r="Q2" s="239"/>
      <c r="R2" s="239"/>
      <c r="S2" s="239"/>
      <c r="T2" s="239"/>
    </row>
    <row r="3" ht="54" customHeight="1"/>
    <row r="4" spans="1:20" ht="18" customHeight="1">
      <c r="A4" s="229" t="s">
        <v>2</v>
      </c>
      <c r="B4" s="229"/>
      <c r="C4" s="229"/>
      <c r="D4" s="229"/>
      <c r="E4" s="229"/>
      <c r="F4" s="229"/>
      <c r="G4" s="229"/>
      <c r="H4" s="229"/>
      <c r="I4" s="229"/>
      <c r="J4" s="229"/>
      <c r="K4" s="229"/>
      <c r="L4" s="229"/>
      <c r="M4" s="229"/>
      <c r="N4" s="229"/>
      <c r="O4" s="229"/>
      <c r="P4" s="229"/>
      <c r="Q4" s="229"/>
      <c r="R4" s="229"/>
      <c r="S4" s="229"/>
      <c r="T4" s="229"/>
    </row>
    <row r="5" spans="1:20" ht="18" customHeight="1">
      <c r="A5" s="229" t="s">
        <v>26</v>
      </c>
      <c r="B5" s="229"/>
      <c r="C5" s="229"/>
      <c r="D5" s="229"/>
      <c r="E5" s="229"/>
      <c r="F5" s="229"/>
      <c r="G5" s="229"/>
      <c r="H5" s="229"/>
      <c r="I5" s="229"/>
      <c r="J5" s="229"/>
      <c r="K5" s="229"/>
      <c r="L5" s="229"/>
      <c r="M5" s="229"/>
      <c r="N5" s="229"/>
      <c r="O5" s="229"/>
      <c r="P5" s="229"/>
      <c r="Q5" s="229"/>
      <c r="R5" s="229"/>
      <c r="S5" s="229"/>
      <c r="T5" s="229"/>
    </row>
    <row r="6" ht="13.5" customHeight="1"/>
    <row r="7" spans="1:20" ht="27" customHeight="1">
      <c r="A7" s="10" t="s">
        <v>4</v>
      </c>
      <c r="B7" s="240" t="str">
        <f>'入力シート'!E19</f>
        <v>久保沢ずい道耐震補強工事</v>
      </c>
      <c r="C7" s="240"/>
      <c r="D7" s="240"/>
      <c r="E7" s="240"/>
      <c r="F7" s="240"/>
      <c r="G7" s="240"/>
      <c r="H7" s="240"/>
      <c r="I7" s="240"/>
      <c r="J7" s="240"/>
      <c r="K7" s="240"/>
      <c r="L7" s="240"/>
      <c r="M7" s="240"/>
      <c r="N7" s="240"/>
      <c r="O7" s="240"/>
      <c r="P7" s="240"/>
      <c r="Q7" s="240"/>
      <c r="R7" s="240"/>
      <c r="S7" s="240"/>
      <c r="T7" s="240"/>
    </row>
    <row r="8" spans="1:20" ht="27" customHeight="1">
      <c r="A8" s="10" t="s">
        <v>23</v>
      </c>
      <c r="B8" s="240" t="str">
        <f>'入力シート'!E7</f>
        <v>株式会社○○○○○○</v>
      </c>
      <c r="C8" s="240"/>
      <c r="D8" s="240"/>
      <c r="E8" s="240"/>
      <c r="F8" s="240"/>
      <c r="G8" s="240"/>
      <c r="H8" s="240"/>
      <c r="I8" s="240"/>
      <c r="J8" s="240"/>
      <c r="K8" s="240"/>
      <c r="L8" s="240"/>
      <c r="M8" s="240"/>
      <c r="N8" s="240"/>
      <c r="O8" s="240"/>
      <c r="P8" s="240"/>
      <c r="Q8" s="240"/>
      <c r="R8" s="240"/>
      <c r="S8" s="240"/>
      <c r="T8" s="240"/>
    </row>
    <row r="9" ht="27" customHeight="1"/>
    <row r="10" ht="14.25" thickBot="1">
      <c r="A10" s="1" t="s">
        <v>24</v>
      </c>
    </row>
    <row r="11" spans="1:20" ht="15" customHeight="1">
      <c r="A11" s="242" t="s">
        <v>25</v>
      </c>
      <c r="B11" s="243"/>
      <c r="C11" s="222" t="s">
        <v>173</v>
      </c>
      <c r="D11" s="223"/>
      <c r="E11" s="224"/>
      <c r="F11" s="222" t="s">
        <v>173</v>
      </c>
      <c r="G11" s="223"/>
      <c r="H11" s="224"/>
      <c r="I11" s="222" t="s">
        <v>173</v>
      </c>
      <c r="J11" s="223"/>
      <c r="K11" s="224"/>
      <c r="L11" s="222" t="s">
        <v>173</v>
      </c>
      <c r="M11" s="223"/>
      <c r="N11" s="224"/>
      <c r="O11" s="222" t="s">
        <v>173</v>
      </c>
      <c r="P11" s="223"/>
      <c r="Q11" s="224"/>
      <c r="R11" s="222" t="s">
        <v>173</v>
      </c>
      <c r="S11" s="223"/>
      <c r="T11" s="224"/>
    </row>
    <row r="12" spans="1:20" ht="15" customHeight="1">
      <c r="A12" s="244"/>
      <c r="B12" s="245"/>
      <c r="C12" s="233" t="s">
        <v>61</v>
      </c>
      <c r="D12" s="234"/>
      <c r="E12" s="235"/>
      <c r="F12" s="233" t="s">
        <v>61</v>
      </c>
      <c r="G12" s="234"/>
      <c r="H12" s="235"/>
      <c r="I12" s="233" t="s">
        <v>61</v>
      </c>
      <c r="J12" s="234"/>
      <c r="K12" s="235"/>
      <c r="L12" s="233" t="s">
        <v>61</v>
      </c>
      <c r="M12" s="234"/>
      <c r="N12" s="235"/>
      <c r="O12" s="233" t="s">
        <v>61</v>
      </c>
      <c r="P12" s="234"/>
      <c r="Q12" s="235"/>
      <c r="R12" s="233" t="s">
        <v>61</v>
      </c>
      <c r="S12" s="234"/>
      <c r="T12" s="241"/>
    </row>
    <row r="13" spans="1:20" ht="34.5" customHeight="1">
      <c r="A13" s="231"/>
      <c r="B13" s="232"/>
      <c r="C13" s="3"/>
      <c r="D13" s="4"/>
      <c r="E13" s="5"/>
      <c r="F13" s="3"/>
      <c r="G13" s="4"/>
      <c r="H13" s="6"/>
      <c r="I13" s="7"/>
      <c r="J13" s="4"/>
      <c r="K13" s="5"/>
      <c r="L13" s="3"/>
      <c r="M13" s="4"/>
      <c r="N13" s="6"/>
      <c r="O13" s="3"/>
      <c r="P13" s="4"/>
      <c r="Q13" s="6"/>
      <c r="R13" s="7"/>
      <c r="S13" s="4"/>
      <c r="T13" s="8"/>
    </row>
    <row r="14" spans="1:20" ht="34.5" customHeight="1">
      <c r="A14" s="231"/>
      <c r="B14" s="232"/>
      <c r="C14" s="3"/>
      <c r="D14" s="4"/>
      <c r="E14" s="5"/>
      <c r="F14" s="3"/>
      <c r="G14" s="4"/>
      <c r="H14" s="6"/>
      <c r="I14" s="7"/>
      <c r="J14" s="4"/>
      <c r="K14" s="5"/>
      <c r="L14" s="3"/>
      <c r="M14" s="4"/>
      <c r="N14" s="6"/>
      <c r="O14" s="3"/>
      <c r="P14" s="4"/>
      <c r="Q14" s="6"/>
      <c r="R14" s="7"/>
      <c r="S14" s="4"/>
      <c r="T14" s="8"/>
    </row>
    <row r="15" spans="1:20" ht="34.5" customHeight="1">
      <c r="A15" s="231"/>
      <c r="B15" s="232"/>
      <c r="C15" s="3"/>
      <c r="D15" s="4"/>
      <c r="E15" s="5"/>
      <c r="F15" s="3"/>
      <c r="G15" s="4"/>
      <c r="H15" s="6"/>
      <c r="I15" s="7"/>
      <c r="J15" s="4"/>
      <c r="K15" s="5"/>
      <c r="L15" s="3"/>
      <c r="M15" s="4"/>
      <c r="N15" s="6"/>
      <c r="O15" s="3"/>
      <c r="P15" s="4"/>
      <c r="Q15" s="6"/>
      <c r="R15" s="7"/>
      <c r="S15" s="4"/>
      <c r="T15" s="8"/>
    </row>
    <row r="16" spans="1:20" ht="34.5" customHeight="1">
      <c r="A16" s="231"/>
      <c r="B16" s="232"/>
      <c r="C16" s="3"/>
      <c r="D16" s="4"/>
      <c r="E16" s="5"/>
      <c r="F16" s="3"/>
      <c r="G16" s="4"/>
      <c r="H16" s="6"/>
      <c r="I16" s="7"/>
      <c r="J16" s="4"/>
      <c r="K16" s="5"/>
      <c r="L16" s="3"/>
      <c r="M16" s="4"/>
      <c r="N16" s="6"/>
      <c r="O16" s="3"/>
      <c r="P16" s="4"/>
      <c r="Q16" s="6"/>
      <c r="R16" s="7"/>
      <c r="S16" s="4"/>
      <c r="T16" s="8"/>
    </row>
    <row r="17" spans="1:20" ht="34.5" customHeight="1">
      <c r="A17" s="231"/>
      <c r="B17" s="232"/>
      <c r="C17" s="3"/>
      <c r="D17" s="4"/>
      <c r="E17" s="5"/>
      <c r="F17" s="3"/>
      <c r="G17" s="4"/>
      <c r="H17" s="6"/>
      <c r="I17" s="7"/>
      <c r="J17" s="4"/>
      <c r="K17" s="5"/>
      <c r="L17" s="3"/>
      <c r="M17" s="4"/>
      <c r="N17" s="6"/>
      <c r="O17" s="3"/>
      <c r="P17" s="4"/>
      <c r="Q17" s="6"/>
      <c r="R17" s="7"/>
      <c r="S17" s="4"/>
      <c r="T17" s="8"/>
    </row>
    <row r="18" spans="1:20" ht="34.5" customHeight="1">
      <c r="A18" s="231"/>
      <c r="B18" s="232"/>
      <c r="C18" s="3"/>
      <c r="D18" s="4"/>
      <c r="E18" s="5"/>
      <c r="F18" s="3"/>
      <c r="G18" s="4"/>
      <c r="H18" s="6"/>
      <c r="I18" s="7"/>
      <c r="J18" s="4"/>
      <c r="K18" s="5"/>
      <c r="L18" s="3"/>
      <c r="M18" s="4"/>
      <c r="N18" s="6"/>
      <c r="O18" s="3"/>
      <c r="P18" s="4"/>
      <c r="Q18" s="6"/>
      <c r="R18" s="7"/>
      <c r="S18" s="4"/>
      <c r="T18" s="8"/>
    </row>
    <row r="19" spans="1:20" ht="34.5" customHeight="1">
      <c r="A19" s="231"/>
      <c r="B19" s="232"/>
      <c r="C19" s="3"/>
      <c r="D19" s="4"/>
      <c r="E19" s="5"/>
      <c r="F19" s="3"/>
      <c r="G19" s="4"/>
      <c r="H19" s="6"/>
      <c r="I19" s="7"/>
      <c r="J19" s="4"/>
      <c r="K19" s="5"/>
      <c r="L19" s="3"/>
      <c r="M19" s="4"/>
      <c r="N19" s="6"/>
      <c r="O19" s="3"/>
      <c r="P19" s="4"/>
      <c r="Q19" s="6"/>
      <c r="R19" s="7"/>
      <c r="S19" s="4"/>
      <c r="T19" s="8"/>
    </row>
    <row r="20" spans="1:20" ht="34.5" customHeight="1">
      <c r="A20" s="231"/>
      <c r="B20" s="232"/>
      <c r="C20" s="3"/>
      <c r="D20" s="4"/>
      <c r="E20" s="5"/>
      <c r="F20" s="3"/>
      <c r="G20" s="4"/>
      <c r="H20" s="6"/>
      <c r="I20" s="7"/>
      <c r="J20" s="4"/>
      <c r="K20" s="5"/>
      <c r="L20" s="3"/>
      <c r="M20" s="4"/>
      <c r="N20" s="6"/>
      <c r="O20" s="3"/>
      <c r="P20" s="4"/>
      <c r="Q20" s="6"/>
      <c r="R20" s="7"/>
      <c r="S20" s="4"/>
      <c r="T20" s="8"/>
    </row>
    <row r="21" spans="1:20" ht="34.5" customHeight="1">
      <c r="A21" s="231"/>
      <c r="B21" s="232"/>
      <c r="C21" s="3"/>
      <c r="D21" s="4"/>
      <c r="E21" s="5"/>
      <c r="F21" s="3"/>
      <c r="G21" s="4"/>
      <c r="H21" s="6"/>
      <c r="I21" s="7"/>
      <c r="J21" s="4"/>
      <c r="K21" s="5"/>
      <c r="L21" s="3"/>
      <c r="M21" s="4"/>
      <c r="N21" s="6"/>
      <c r="O21" s="3"/>
      <c r="P21" s="4"/>
      <c r="Q21" s="6"/>
      <c r="R21" s="7"/>
      <c r="S21" s="4"/>
      <c r="T21" s="8"/>
    </row>
    <row r="22" spans="1:20" ht="34.5" customHeight="1">
      <c r="A22" s="231"/>
      <c r="B22" s="232"/>
      <c r="C22" s="3"/>
      <c r="D22" s="4"/>
      <c r="E22" s="5"/>
      <c r="F22" s="3"/>
      <c r="G22" s="4"/>
      <c r="H22" s="6"/>
      <c r="I22" s="7"/>
      <c r="J22" s="4"/>
      <c r="K22" s="5"/>
      <c r="L22" s="3"/>
      <c r="M22" s="4"/>
      <c r="N22" s="6"/>
      <c r="O22" s="3"/>
      <c r="P22" s="4"/>
      <c r="Q22" s="6"/>
      <c r="R22" s="7"/>
      <c r="S22" s="4"/>
      <c r="T22" s="8"/>
    </row>
    <row r="23" spans="1:20" ht="27" customHeight="1">
      <c r="A23" s="228" t="s">
        <v>72</v>
      </c>
      <c r="B23" s="155"/>
      <c r="C23" s="225" t="str">
        <f>IF('入力シート'!C29="適用",'入力シート'!E29,"今回工事ではこの項目を適用しません。")</f>
        <v>今回工事ではこの項目を適用しません。</v>
      </c>
      <c r="D23" s="226"/>
      <c r="E23" s="226"/>
      <c r="F23" s="226"/>
      <c r="G23" s="226"/>
      <c r="H23" s="226"/>
      <c r="I23" s="226"/>
      <c r="J23" s="226"/>
      <c r="K23" s="226"/>
      <c r="L23" s="226"/>
      <c r="M23" s="226"/>
      <c r="N23" s="226"/>
      <c r="O23" s="226"/>
      <c r="P23" s="226"/>
      <c r="Q23" s="226"/>
      <c r="R23" s="226"/>
      <c r="S23" s="226"/>
      <c r="T23" s="227"/>
    </row>
    <row r="24" spans="1:20" ht="285" customHeight="1" thickBot="1">
      <c r="A24" s="236" t="s">
        <v>71</v>
      </c>
      <c r="B24" s="237"/>
      <c r="C24" s="237"/>
      <c r="D24" s="237"/>
      <c r="E24" s="237"/>
      <c r="F24" s="237"/>
      <c r="G24" s="237"/>
      <c r="H24" s="237"/>
      <c r="I24" s="237"/>
      <c r="J24" s="237"/>
      <c r="K24" s="237"/>
      <c r="L24" s="237"/>
      <c r="M24" s="237"/>
      <c r="N24" s="237"/>
      <c r="O24" s="237"/>
      <c r="P24" s="237"/>
      <c r="Q24" s="237"/>
      <c r="R24" s="237"/>
      <c r="S24" s="237"/>
      <c r="T24" s="238"/>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30" t="s">
        <v>63</v>
      </c>
      <c r="B26" s="230"/>
      <c r="C26" s="230"/>
      <c r="D26" s="230"/>
      <c r="E26" s="230"/>
      <c r="F26" s="230"/>
      <c r="G26" s="230"/>
      <c r="H26" s="230"/>
      <c r="I26" s="230"/>
      <c r="J26" s="230"/>
      <c r="K26" s="230"/>
      <c r="L26" s="230"/>
      <c r="M26" s="230"/>
      <c r="N26" s="230"/>
      <c r="O26" s="230"/>
      <c r="P26" s="230"/>
      <c r="Q26" s="230"/>
      <c r="R26" s="230"/>
      <c r="S26" s="230"/>
      <c r="T26" s="230"/>
    </row>
  </sheetData>
  <sheetProtection password="E7B6" sheet="1"/>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39" t="str">
        <f>'入力シート'!E6</f>
        <v>平成○○年○○月○○日</v>
      </c>
      <c r="M2" s="239"/>
      <c r="N2" s="239"/>
    </row>
    <row r="3" ht="54" customHeight="1"/>
    <row r="4" spans="1:14" ht="18" customHeight="1">
      <c r="A4" s="229" t="s">
        <v>2</v>
      </c>
      <c r="B4" s="229"/>
      <c r="C4" s="229"/>
      <c r="D4" s="229"/>
      <c r="E4" s="229"/>
      <c r="F4" s="229"/>
      <c r="G4" s="229"/>
      <c r="H4" s="229"/>
      <c r="I4" s="229"/>
      <c r="J4" s="229"/>
      <c r="K4" s="229"/>
      <c r="L4" s="229"/>
      <c r="M4" s="229"/>
      <c r="N4" s="229"/>
    </row>
    <row r="5" spans="1:14" ht="18" customHeight="1">
      <c r="A5" s="229" t="s">
        <v>28</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40" t="str">
        <f>'入力シート'!E7</f>
        <v>株式会社○○○○○○</v>
      </c>
      <c r="C8" s="240"/>
      <c r="D8" s="240"/>
      <c r="E8" s="240"/>
      <c r="F8" s="240"/>
      <c r="G8" s="240"/>
      <c r="H8" s="240"/>
      <c r="I8" s="240"/>
      <c r="J8" s="240"/>
      <c r="K8" s="240"/>
      <c r="L8" s="240"/>
      <c r="M8" s="240"/>
      <c r="N8" s="240"/>
    </row>
    <row r="9" ht="14.25" thickBot="1"/>
    <row r="10" spans="1:14" ht="54" customHeight="1" thickBot="1">
      <c r="A10" s="248" t="s">
        <v>72</v>
      </c>
      <c r="B10" s="249"/>
      <c r="C10" s="249"/>
      <c r="D10" s="249"/>
      <c r="E10" s="250" t="str">
        <f>IF('入力シート'!C30="適用",'入力シート'!E30,"今回工事ではこの項目を適用しません。")</f>
        <v>今回工事ではこの項目を適用しません。</v>
      </c>
      <c r="F10" s="251"/>
      <c r="G10" s="251"/>
      <c r="H10" s="251"/>
      <c r="I10" s="251"/>
      <c r="J10" s="251"/>
      <c r="K10" s="251"/>
      <c r="L10" s="251"/>
      <c r="M10" s="251"/>
      <c r="N10" s="252"/>
    </row>
    <row r="11" ht="14.25" thickBot="1"/>
    <row r="12" spans="1:14" ht="27" customHeight="1">
      <c r="A12" s="259" t="s">
        <v>73</v>
      </c>
      <c r="B12" s="223"/>
      <c r="C12" s="223"/>
      <c r="D12" s="223"/>
      <c r="E12" s="223"/>
      <c r="F12" s="223"/>
      <c r="G12" s="223"/>
      <c r="H12" s="223"/>
      <c r="I12" s="223"/>
      <c r="J12" s="223"/>
      <c r="K12" s="223"/>
      <c r="L12" s="223"/>
      <c r="M12" s="223"/>
      <c r="N12" s="260"/>
    </row>
    <row r="13" spans="1:14" ht="27" customHeight="1">
      <c r="A13" s="261"/>
      <c r="B13" s="254"/>
      <c r="C13" s="254"/>
      <c r="D13" s="254"/>
      <c r="E13" s="254"/>
      <c r="F13" s="254"/>
      <c r="G13" s="254"/>
      <c r="H13" s="254"/>
      <c r="I13" s="254"/>
      <c r="J13" s="254"/>
      <c r="K13" s="254"/>
      <c r="L13" s="254"/>
      <c r="M13" s="254"/>
      <c r="N13" s="255"/>
    </row>
    <row r="14" spans="1:14" ht="27" customHeight="1">
      <c r="A14" s="253"/>
      <c r="B14" s="246"/>
      <c r="C14" s="246"/>
      <c r="D14" s="246"/>
      <c r="E14" s="246"/>
      <c r="F14" s="246"/>
      <c r="G14" s="246"/>
      <c r="H14" s="246"/>
      <c r="I14" s="246"/>
      <c r="J14" s="246"/>
      <c r="K14" s="246"/>
      <c r="L14" s="246"/>
      <c r="M14" s="246"/>
      <c r="N14" s="247"/>
    </row>
    <row r="15" spans="1:14" ht="27" customHeight="1">
      <c r="A15" s="253"/>
      <c r="B15" s="246"/>
      <c r="C15" s="246"/>
      <c r="D15" s="246"/>
      <c r="E15" s="246"/>
      <c r="F15" s="246"/>
      <c r="G15" s="246"/>
      <c r="H15" s="246"/>
      <c r="I15" s="246"/>
      <c r="J15" s="246"/>
      <c r="K15" s="246"/>
      <c r="L15" s="246"/>
      <c r="M15" s="246"/>
      <c r="N15" s="247"/>
    </row>
    <row r="16" spans="1:14" ht="27" customHeight="1">
      <c r="A16" s="253"/>
      <c r="B16" s="246"/>
      <c r="C16" s="246"/>
      <c r="D16" s="246"/>
      <c r="E16" s="246"/>
      <c r="F16" s="246"/>
      <c r="G16" s="246"/>
      <c r="H16" s="246"/>
      <c r="I16" s="246"/>
      <c r="J16" s="246"/>
      <c r="K16" s="246"/>
      <c r="L16" s="246"/>
      <c r="M16" s="246"/>
      <c r="N16" s="247"/>
    </row>
    <row r="17" spans="1:14" ht="27" customHeight="1">
      <c r="A17" s="253"/>
      <c r="B17" s="246"/>
      <c r="C17" s="246"/>
      <c r="D17" s="246"/>
      <c r="E17" s="246"/>
      <c r="F17" s="246"/>
      <c r="G17" s="246"/>
      <c r="H17" s="246"/>
      <c r="I17" s="246"/>
      <c r="J17" s="246"/>
      <c r="K17" s="246"/>
      <c r="L17" s="246"/>
      <c r="M17" s="246"/>
      <c r="N17" s="247"/>
    </row>
    <row r="18" spans="1:14" ht="27" customHeight="1">
      <c r="A18" s="253"/>
      <c r="B18" s="246"/>
      <c r="C18" s="246"/>
      <c r="D18" s="246"/>
      <c r="E18" s="246"/>
      <c r="F18" s="246"/>
      <c r="G18" s="246"/>
      <c r="H18" s="246"/>
      <c r="I18" s="246"/>
      <c r="J18" s="246"/>
      <c r="K18" s="246"/>
      <c r="L18" s="246"/>
      <c r="M18" s="246"/>
      <c r="N18" s="247"/>
    </row>
    <row r="19" spans="1:14" ht="27" customHeight="1">
      <c r="A19" s="253"/>
      <c r="B19" s="246"/>
      <c r="C19" s="246"/>
      <c r="D19" s="246"/>
      <c r="E19" s="246"/>
      <c r="F19" s="246"/>
      <c r="G19" s="246"/>
      <c r="H19" s="246"/>
      <c r="I19" s="246"/>
      <c r="J19" s="246"/>
      <c r="K19" s="246"/>
      <c r="L19" s="246"/>
      <c r="M19" s="246"/>
      <c r="N19" s="247"/>
    </row>
    <row r="20" spans="1:14" ht="27" customHeight="1">
      <c r="A20" s="253"/>
      <c r="B20" s="246"/>
      <c r="C20" s="246"/>
      <c r="D20" s="246"/>
      <c r="E20" s="246"/>
      <c r="F20" s="246"/>
      <c r="G20" s="246"/>
      <c r="H20" s="246"/>
      <c r="I20" s="246"/>
      <c r="J20" s="246"/>
      <c r="K20" s="246"/>
      <c r="L20" s="246"/>
      <c r="M20" s="246"/>
      <c r="N20" s="247"/>
    </row>
    <row r="21" spans="1:14" ht="27" customHeight="1">
      <c r="A21" s="253"/>
      <c r="B21" s="246"/>
      <c r="C21" s="246"/>
      <c r="D21" s="246"/>
      <c r="E21" s="246"/>
      <c r="F21" s="246"/>
      <c r="G21" s="246"/>
      <c r="H21" s="246"/>
      <c r="I21" s="246"/>
      <c r="J21" s="246"/>
      <c r="K21" s="246"/>
      <c r="L21" s="246"/>
      <c r="M21" s="246"/>
      <c r="N21" s="247"/>
    </row>
    <row r="22" spans="1:14" ht="27" customHeight="1">
      <c r="A22" s="253"/>
      <c r="B22" s="246"/>
      <c r="C22" s="246"/>
      <c r="D22" s="246"/>
      <c r="E22" s="246"/>
      <c r="F22" s="246"/>
      <c r="G22" s="246"/>
      <c r="H22" s="246"/>
      <c r="I22" s="246"/>
      <c r="J22" s="246"/>
      <c r="K22" s="246"/>
      <c r="L22" s="246"/>
      <c r="M22" s="246"/>
      <c r="N22" s="247"/>
    </row>
    <row r="23" spans="1:14" ht="27" customHeight="1">
      <c r="A23" s="253"/>
      <c r="B23" s="246"/>
      <c r="C23" s="246"/>
      <c r="D23" s="246"/>
      <c r="E23" s="246"/>
      <c r="F23" s="246"/>
      <c r="G23" s="246"/>
      <c r="H23" s="246"/>
      <c r="I23" s="246"/>
      <c r="J23" s="246"/>
      <c r="K23" s="246"/>
      <c r="L23" s="246"/>
      <c r="M23" s="246"/>
      <c r="N23" s="247"/>
    </row>
    <row r="24" spans="1:14" ht="27" customHeight="1">
      <c r="A24" s="253"/>
      <c r="B24" s="246"/>
      <c r="C24" s="246"/>
      <c r="D24" s="246"/>
      <c r="E24" s="246"/>
      <c r="F24" s="246"/>
      <c r="G24" s="246"/>
      <c r="H24" s="246"/>
      <c r="I24" s="246"/>
      <c r="J24" s="246"/>
      <c r="K24" s="246"/>
      <c r="L24" s="246"/>
      <c r="M24" s="246"/>
      <c r="N24" s="247"/>
    </row>
    <row r="25" spans="1:14" ht="27" customHeight="1">
      <c r="A25" s="253"/>
      <c r="B25" s="246"/>
      <c r="C25" s="246"/>
      <c r="D25" s="246"/>
      <c r="E25" s="246"/>
      <c r="F25" s="246"/>
      <c r="G25" s="246"/>
      <c r="H25" s="246"/>
      <c r="I25" s="246"/>
      <c r="J25" s="246"/>
      <c r="K25" s="246"/>
      <c r="L25" s="246"/>
      <c r="M25" s="246"/>
      <c r="N25" s="247"/>
    </row>
    <row r="26" spans="1:14" ht="27" customHeight="1">
      <c r="A26" s="253"/>
      <c r="B26" s="246"/>
      <c r="C26" s="246"/>
      <c r="D26" s="246"/>
      <c r="E26" s="246"/>
      <c r="F26" s="246"/>
      <c r="G26" s="246"/>
      <c r="H26" s="246"/>
      <c r="I26" s="246"/>
      <c r="J26" s="246"/>
      <c r="K26" s="246"/>
      <c r="L26" s="246"/>
      <c r="M26" s="246"/>
      <c r="N26" s="247"/>
    </row>
    <row r="27" spans="1:14" ht="27" customHeight="1">
      <c r="A27" s="253"/>
      <c r="B27" s="246"/>
      <c r="C27" s="246"/>
      <c r="D27" s="246"/>
      <c r="E27" s="246"/>
      <c r="F27" s="246"/>
      <c r="G27" s="246"/>
      <c r="H27" s="246"/>
      <c r="I27" s="246"/>
      <c r="J27" s="246"/>
      <c r="K27" s="246"/>
      <c r="L27" s="246"/>
      <c r="M27" s="246"/>
      <c r="N27" s="247"/>
    </row>
    <row r="28" spans="1:14" ht="27" customHeight="1">
      <c r="A28" s="253"/>
      <c r="B28" s="246"/>
      <c r="C28" s="246"/>
      <c r="D28" s="246"/>
      <c r="E28" s="246"/>
      <c r="F28" s="246"/>
      <c r="G28" s="246"/>
      <c r="H28" s="246"/>
      <c r="I28" s="246"/>
      <c r="J28" s="246"/>
      <c r="K28" s="246"/>
      <c r="L28" s="246"/>
      <c r="M28" s="246"/>
      <c r="N28" s="247"/>
    </row>
    <row r="29" spans="1:14" ht="27" customHeight="1">
      <c r="A29" s="253"/>
      <c r="B29" s="246"/>
      <c r="C29" s="246"/>
      <c r="D29" s="246"/>
      <c r="E29" s="246"/>
      <c r="F29" s="246"/>
      <c r="G29" s="246"/>
      <c r="H29" s="246"/>
      <c r="I29" s="246"/>
      <c r="J29" s="246"/>
      <c r="K29" s="246"/>
      <c r="L29" s="246"/>
      <c r="M29" s="246"/>
      <c r="N29" s="247"/>
    </row>
    <row r="30" spans="1:14" ht="27" customHeight="1">
      <c r="A30" s="253"/>
      <c r="B30" s="246"/>
      <c r="C30" s="246"/>
      <c r="D30" s="246"/>
      <c r="E30" s="246"/>
      <c r="F30" s="246"/>
      <c r="G30" s="246"/>
      <c r="H30" s="246"/>
      <c r="I30" s="246"/>
      <c r="J30" s="246"/>
      <c r="K30" s="246"/>
      <c r="L30" s="246"/>
      <c r="M30" s="246"/>
      <c r="N30" s="247"/>
    </row>
    <row r="31" spans="1:14" ht="27" customHeight="1">
      <c r="A31" s="253"/>
      <c r="B31" s="246"/>
      <c r="C31" s="246"/>
      <c r="D31" s="246"/>
      <c r="E31" s="246"/>
      <c r="F31" s="246"/>
      <c r="G31" s="246"/>
      <c r="H31" s="246"/>
      <c r="I31" s="246"/>
      <c r="J31" s="246"/>
      <c r="K31" s="246"/>
      <c r="L31" s="246"/>
      <c r="M31" s="246"/>
      <c r="N31" s="247"/>
    </row>
    <row r="32" spans="1:14" ht="27" customHeight="1">
      <c r="A32" s="253"/>
      <c r="B32" s="246"/>
      <c r="C32" s="246"/>
      <c r="D32" s="246"/>
      <c r="E32" s="246"/>
      <c r="F32" s="246"/>
      <c r="G32" s="246"/>
      <c r="H32" s="246"/>
      <c r="I32" s="246"/>
      <c r="J32" s="246"/>
      <c r="K32" s="246"/>
      <c r="L32" s="246"/>
      <c r="M32" s="246"/>
      <c r="N32" s="247"/>
    </row>
    <row r="33" spans="1:14" ht="27" customHeight="1">
      <c r="A33" s="253"/>
      <c r="B33" s="246"/>
      <c r="C33" s="246"/>
      <c r="D33" s="246"/>
      <c r="E33" s="246"/>
      <c r="F33" s="246"/>
      <c r="G33" s="246"/>
      <c r="H33" s="246"/>
      <c r="I33" s="246"/>
      <c r="J33" s="246"/>
      <c r="K33" s="246"/>
      <c r="L33" s="246"/>
      <c r="M33" s="246"/>
      <c r="N33" s="247"/>
    </row>
    <row r="34" spans="1:14" ht="27" customHeight="1">
      <c r="A34" s="253"/>
      <c r="B34" s="246"/>
      <c r="C34" s="246"/>
      <c r="D34" s="246"/>
      <c r="E34" s="246"/>
      <c r="F34" s="246"/>
      <c r="G34" s="246"/>
      <c r="H34" s="246"/>
      <c r="I34" s="246"/>
      <c r="J34" s="246"/>
      <c r="K34" s="246"/>
      <c r="L34" s="246"/>
      <c r="M34" s="246"/>
      <c r="N34" s="247"/>
    </row>
    <row r="35" spans="1:14" ht="27" customHeight="1" thickBot="1">
      <c r="A35" s="258"/>
      <c r="B35" s="256"/>
      <c r="C35" s="256"/>
      <c r="D35" s="256"/>
      <c r="E35" s="256"/>
      <c r="F35" s="256"/>
      <c r="G35" s="256"/>
      <c r="H35" s="256"/>
      <c r="I35" s="256"/>
      <c r="J35" s="256"/>
      <c r="K35" s="256"/>
      <c r="L35" s="256"/>
      <c r="M35" s="256"/>
      <c r="N35" s="257"/>
    </row>
    <row r="36" spans="1:14" ht="13.5" customHeight="1">
      <c r="A36" s="9"/>
      <c r="B36" s="9"/>
      <c r="C36" s="9"/>
      <c r="D36" s="9"/>
      <c r="E36" s="9"/>
      <c r="F36" s="9"/>
      <c r="G36" s="9"/>
      <c r="H36" s="9"/>
      <c r="I36" s="9"/>
      <c r="J36" s="9"/>
      <c r="K36" s="9"/>
      <c r="L36" s="9"/>
      <c r="M36" s="9"/>
      <c r="N36" s="9"/>
    </row>
    <row r="37" ht="13.5">
      <c r="N37" s="2" t="s">
        <v>30</v>
      </c>
    </row>
  </sheetData>
  <sheetProtection password="E7B6" sheet="1"/>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A12:N12"/>
    <mergeCell ref="E17:N17"/>
    <mergeCell ref="A13:D13"/>
    <mergeCell ref="A16:D16"/>
    <mergeCell ref="E20:N20"/>
    <mergeCell ref="E21:N21"/>
    <mergeCell ref="E16:N16"/>
    <mergeCell ref="A17:D17"/>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39" t="str">
        <f>'入力シート'!E6</f>
        <v>平成○○年○○月○○日</v>
      </c>
      <c r="M2" s="239"/>
      <c r="N2" s="239"/>
    </row>
    <row r="3" ht="54" customHeight="1"/>
    <row r="4" spans="1:14" ht="18" customHeight="1">
      <c r="A4" s="229" t="s">
        <v>2</v>
      </c>
      <c r="B4" s="229"/>
      <c r="C4" s="229"/>
      <c r="D4" s="229"/>
      <c r="E4" s="229"/>
      <c r="F4" s="229"/>
      <c r="G4" s="229"/>
      <c r="H4" s="229"/>
      <c r="I4" s="229"/>
      <c r="J4" s="229"/>
      <c r="K4" s="229"/>
      <c r="L4" s="229"/>
      <c r="M4" s="229"/>
      <c r="N4" s="229"/>
    </row>
    <row r="5" spans="1:14" ht="18" customHeight="1">
      <c r="A5" s="229" t="s">
        <v>31</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40" t="str">
        <f>'入力シート'!E7</f>
        <v>株式会社○○○○○○</v>
      </c>
      <c r="C8" s="240"/>
      <c r="D8" s="240"/>
      <c r="E8" s="240"/>
      <c r="F8" s="240"/>
      <c r="G8" s="240"/>
      <c r="H8" s="240"/>
      <c r="I8" s="240"/>
      <c r="J8" s="240"/>
      <c r="K8" s="240"/>
      <c r="L8" s="240"/>
      <c r="M8" s="240"/>
      <c r="N8" s="240"/>
    </row>
    <row r="9" ht="14.25" thickBot="1"/>
    <row r="10" spans="1:14" ht="54" customHeight="1" thickBot="1">
      <c r="A10" s="248" t="s">
        <v>72</v>
      </c>
      <c r="B10" s="249"/>
      <c r="C10" s="249"/>
      <c r="D10" s="249"/>
      <c r="E10" s="250" t="str">
        <f>IF('入力シート'!C31="適用",'入力シート'!E31,"今回工事ではこの項目を適用しません。")</f>
        <v>今回工事ではこの項目を適用しません。</v>
      </c>
      <c r="F10" s="251"/>
      <c r="G10" s="251"/>
      <c r="H10" s="251"/>
      <c r="I10" s="251"/>
      <c r="J10" s="251"/>
      <c r="K10" s="251"/>
      <c r="L10" s="251"/>
      <c r="M10" s="251"/>
      <c r="N10" s="252"/>
    </row>
    <row r="11" ht="14.25" thickBot="1"/>
    <row r="12" spans="1:14" ht="27" customHeight="1">
      <c r="A12" s="259" t="s">
        <v>74</v>
      </c>
      <c r="B12" s="223"/>
      <c r="C12" s="223"/>
      <c r="D12" s="223"/>
      <c r="E12" s="223"/>
      <c r="F12" s="223"/>
      <c r="G12" s="223"/>
      <c r="H12" s="223"/>
      <c r="I12" s="223"/>
      <c r="J12" s="223"/>
      <c r="K12" s="223"/>
      <c r="L12" s="223"/>
      <c r="M12" s="223"/>
      <c r="N12" s="260"/>
    </row>
    <row r="13" spans="1:14" ht="27" customHeight="1">
      <c r="A13" s="261"/>
      <c r="B13" s="254"/>
      <c r="C13" s="254"/>
      <c r="D13" s="254"/>
      <c r="E13" s="254"/>
      <c r="F13" s="254"/>
      <c r="G13" s="254"/>
      <c r="H13" s="254"/>
      <c r="I13" s="254"/>
      <c r="J13" s="254"/>
      <c r="K13" s="254"/>
      <c r="L13" s="254"/>
      <c r="M13" s="254"/>
      <c r="N13" s="255"/>
    </row>
    <row r="14" spans="1:14" ht="27" customHeight="1">
      <c r="A14" s="253"/>
      <c r="B14" s="246"/>
      <c r="C14" s="246"/>
      <c r="D14" s="246"/>
      <c r="E14" s="246"/>
      <c r="F14" s="246"/>
      <c r="G14" s="246"/>
      <c r="H14" s="246"/>
      <c r="I14" s="246"/>
      <c r="J14" s="246"/>
      <c r="K14" s="246"/>
      <c r="L14" s="246"/>
      <c r="M14" s="246"/>
      <c r="N14" s="247"/>
    </row>
    <row r="15" spans="1:14" ht="27" customHeight="1">
      <c r="A15" s="253"/>
      <c r="B15" s="246"/>
      <c r="C15" s="246"/>
      <c r="D15" s="246"/>
      <c r="E15" s="246"/>
      <c r="F15" s="246"/>
      <c r="G15" s="246"/>
      <c r="H15" s="246"/>
      <c r="I15" s="246"/>
      <c r="J15" s="246"/>
      <c r="K15" s="246"/>
      <c r="L15" s="246"/>
      <c r="M15" s="246"/>
      <c r="N15" s="247"/>
    </row>
    <row r="16" spans="1:14" ht="27" customHeight="1">
      <c r="A16" s="253"/>
      <c r="B16" s="246"/>
      <c r="C16" s="246"/>
      <c r="D16" s="246"/>
      <c r="E16" s="246"/>
      <c r="F16" s="246"/>
      <c r="G16" s="246"/>
      <c r="H16" s="246"/>
      <c r="I16" s="246"/>
      <c r="J16" s="246"/>
      <c r="K16" s="246"/>
      <c r="L16" s="246"/>
      <c r="M16" s="246"/>
      <c r="N16" s="247"/>
    </row>
    <row r="17" spans="1:14" ht="27" customHeight="1">
      <c r="A17" s="253"/>
      <c r="B17" s="246"/>
      <c r="C17" s="246"/>
      <c r="D17" s="246"/>
      <c r="E17" s="246"/>
      <c r="F17" s="246"/>
      <c r="G17" s="246"/>
      <c r="H17" s="246"/>
      <c r="I17" s="246"/>
      <c r="J17" s="246"/>
      <c r="K17" s="246"/>
      <c r="L17" s="246"/>
      <c r="M17" s="246"/>
      <c r="N17" s="247"/>
    </row>
    <row r="18" spans="1:14" ht="27" customHeight="1">
      <c r="A18" s="253"/>
      <c r="B18" s="246"/>
      <c r="C18" s="246"/>
      <c r="D18" s="246"/>
      <c r="E18" s="246"/>
      <c r="F18" s="246"/>
      <c r="G18" s="246"/>
      <c r="H18" s="246"/>
      <c r="I18" s="246"/>
      <c r="J18" s="246"/>
      <c r="K18" s="246"/>
      <c r="L18" s="246"/>
      <c r="M18" s="246"/>
      <c r="N18" s="247"/>
    </row>
    <row r="19" spans="1:14" ht="27" customHeight="1">
      <c r="A19" s="253"/>
      <c r="B19" s="246"/>
      <c r="C19" s="246"/>
      <c r="D19" s="246"/>
      <c r="E19" s="246"/>
      <c r="F19" s="246"/>
      <c r="G19" s="246"/>
      <c r="H19" s="246"/>
      <c r="I19" s="246"/>
      <c r="J19" s="246"/>
      <c r="K19" s="246"/>
      <c r="L19" s="246"/>
      <c r="M19" s="246"/>
      <c r="N19" s="247"/>
    </row>
    <row r="20" spans="1:14" ht="27" customHeight="1">
      <c r="A20" s="253"/>
      <c r="B20" s="246"/>
      <c r="C20" s="246"/>
      <c r="D20" s="246"/>
      <c r="E20" s="246"/>
      <c r="F20" s="246"/>
      <c r="G20" s="246"/>
      <c r="H20" s="246"/>
      <c r="I20" s="246"/>
      <c r="J20" s="246"/>
      <c r="K20" s="246"/>
      <c r="L20" s="246"/>
      <c r="M20" s="246"/>
      <c r="N20" s="247"/>
    </row>
    <row r="21" spans="1:14" ht="27" customHeight="1">
      <c r="A21" s="253"/>
      <c r="B21" s="246"/>
      <c r="C21" s="246"/>
      <c r="D21" s="246"/>
      <c r="E21" s="246"/>
      <c r="F21" s="246"/>
      <c r="G21" s="246"/>
      <c r="H21" s="246"/>
      <c r="I21" s="246"/>
      <c r="J21" s="246"/>
      <c r="K21" s="246"/>
      <c r="L21" s="246"/>
      <c r="M21" s="246"/>
      <c r="N21" s="247"/>
    </row>
    <row r="22" spans="1:14" ht="27" customHeight="1">
      <c r="A22" s="253"/>
      <c r="B22" s="246"/>
      <c r="C22" s="246"/>
      <c r="D22" s="246"/>
      <c r="E22" s="246"/>
      <c r="F22" s="246"/>
      <c r="G22" s="246"/>
      <c r="H22" s="246"/>
      <c r="I22" s="246"/>
      <c r="J22" s="246"/>
      <c r="K22" s="246"/>
      <c r="L22" s="246"/>
      <c r="M22" s="246"/>
      <c r="N22" s="247"/>
    </row>
    <row r="23" spans="1:14" ht="27" customHeight="1">
      <c r="A23" s="253"/>
      <c r="B23" s="246"/>
      <c r="C23" s="246"/>
      <c r="D23" s="246"/>
      <c r="E23" s="246"/>
      <c r="F23" s="246"/>
      <c r="G23" s="246"/>
      <c r="H23" s="246"/>
      <c r="I23" s="246"/>
      <c r="J23" s="246"/>
      <c r="K23" s="246"/>
      <c r="L23" s="246"/>
      <c r="M23" s="246"/>
      <c r="N23" s="247"/>
    </row>
    <row r="24" spans="1:14" ht="27" customHeight="1">
      <c r="A24" s="253"/>
      <c r="B24" s="246"/>
      <c r="C24" s="246"/>
      <c r="D24" s="246"/>
      <c r="E24" s="246"/>
      <c r="F24" s="246"/>
      <c r="G24" s="246"/>
      <c r="H24" s="246"/>
      <c r="I24" s="246"/>
      <c r="J24" s="246"/>
      <c r="K24" s="246"/>
      <c r="L24" s="246"/>
      <c r="M24" s="246"/>
      <c r="N24" s="247"/>
    </row>
    <row r="25" spans="1:14" ht="27" customHeight="1">
      <c r="A25" s="253"/>
      <c r="B25" s="246"/>
      <c r="C25" s="246"/>
      <c r="D25" s="246"/>
      <c r="E25" s="246"/>
      <c r="F25" s="246"/>
      <c r="G25" s="246"/>
      <c r="H25" s="246"/>
      <c r="I25" s="246"/>
      <c r="J25" s="246"/>
      <c r="K25" s="246"/>
      <c r="L25" s="246"/>
      <c r="M25" s="246"/>
      <c r="N25" s="247"/>
    </row>
    <row r="26" spans="1:14" ht="27" customHeight="1">
      <c r="A26" s="253"/>
      <c r="B26" s="246"/>
      <c r="C26" s="246"/>
      <c r="D26" s="246"/>
      <c r="E26" s="246"/>
      <c r="F26" s="246"/>
      <c r="G26" s="246"/>
      <c r="H26" s="246"/>
      <c r="I26" s="246"/>
      <c r="J26" s="246"/>
      <c r="K26" s="246"/>
      <c r="L26" s="246"/>
      <c r="M26" s="246"/>
      <c r="N26" s="247"/>
    </row>
    <row r="27" spans="1:14" ht="27" customHeight="1">
      <c r="A27" s="253"/>
      <c r="B27" s="246"/>
      <c r="C27" s="246"/>
      <c r="D27" s="246"/>
      <c r="E27" s="246"/>
      <c r="F27" s="246"/>
      <c r="G27" s="246"/>
      <c r="H27" s="246"/>
      <c r="I27" s="246"/>
      <c r="J27" s="246"/>
      <c r="K27" s="246"/>
      <c r="L27" s="246"/>
      <c r="M27" s="246"/>
      <c r="N27" s="247"/>
    </row>
    <row r="28" spans="1:14" ht="27" customHeight="1">
      <c r="A28" s="253"/>
      <c r="B28" s="246"/>
      <c r="C28" s="246"/>
      <c r="D28" s="246"/>
      <c r="E28" s="246"/>
      <c r="F28" s="246"/>
      <c r="G28" s="246"/>
      <c r="H28" s="246"/>
      <c r="I28" s="246"/>
      <c r="J28" s="246"/>
      <c r="K28" s="246"/>
      <c r="L28" s="246"/>
      <c r="M28" s="246"/>
      <c r="N28" s="247"/>
    </row>
    <row r="29" spans="1:14" ht="27" customHeight="1">
      <c r="A29" s="253"/>
      <c r="B29" s="246"/>
      <c r="C29" s="246"/>
      <c r="D29" s="246"/>
      <c r="E29" s="246"/>
      <c r="F29" s="246"/>
      <c r="G29" s="246"/>
      <c r="H29" s="246"/>
      <c r="I29" s="246"/>
      <c r="J29" s="246"/>
      <c r="K29" s="246"/>
      <c r="L29" s="246"/>
      <c r="M29" s="246"/>
      <c r="N29" s="247"/>
    </row>
    <row r="30" spans="1:14" ht="27" customHeight="1">
      <c r="A30" s="253"/>
      <c r="B30" s="246"/>
      <c r="C30" s="246"/>
      <c r="D30" s="246"/>
      <c r="E30" s="246"/>
      <c r="F30" s="246"/>
      <c r="G30" s="246"/>
      <c r="H30" s="246"/>
      <c r="I30" s="246"/>
      <c r="J30" s="246"/>
      <c r="K30" s="246"/>
      <c r="L30" s="246"/>
      <c r="M30" s="246"/>
      <c r="N30" s="247"/>
    </row>
    <row r="31" spans="1:14" ht="27" customHeight="1">
      <c r="A31" s="253"/>
      <c r="B31" s="246"/>
      <c r="C31" s="246"/>
      <c r="D31" s="246"/>
      <c r="E31" s="246"/>
      <c r="F31" s="246"/>
      <c r="G31" s="246"/>
      <c r="H31" s="246"/>
      <c r="I31" s="246"/>
      <c r="J31" s="246"/>
      <c r="K31" s="246"/>
      <c r="L31" s="246"/>
      <c r="M31" s="246"/>
      <c r="N31" s="247"/>
    </row>
    <row r="32" spans="1:14" ht="27" customHeight="1">
      <c r="A32" s="253"/>
      <c r="B32" s="246"/>
      <c r="C32" s="246"/>
      <c r="D32" s="246"/>
      <c r="E32" s="246"/>
      <c r="F32" s="246"/>
      <c r="G32" s="246"/>
      <c r="H32" s="246"/>
      <c r="I32" s="246"/>
      <c r="J32" s="246"/>
      <c r="K32" s="246"/>
      <c r="L32" s="246"/>
      <c r="M32" s="246"/>
      <c r="N32" s="247"/>
    </row>
    <row r="33" spans="1:14" ht="27" customHeight="1">
      <c r="A33" s="253"/>
      <c r="B33" s="246"/>
      <c r="C33" s="246"/>
      <c r="D33" s="246"/>
      <c r="E33" s="246"/>
      <c r="F33" s="246"/>
      <c r="G33" s="246"/>
      <c r="H33" s="246"/>
      <c r="I33" s="246"/>
      <c r="J33" s="246"/>
      <c r="K33" s="246"/>
      <c r="L33" s="246"/>
      <c r="M33" s="246"/>
      <c r="N33" s="247"/>
    </row>
    <row r="34" spans="1:14" ht="27" customHeight="1">
      <c r="A34" s="253"/>
      <c r="B34" s="246"/>
      <c r="C34" s="246"/>
      <c r="D34" s="246"/>
      <c r="E34" s="246"/>
      <c r="F34" s="246"/>
      <c r="G34" s="246"/>
      <c r="H34" s="246"/>
      <c r="I34" s="246"/>
      <c r="J34" s="246"/>
      <c r="K34" s="246"/>
      <c r="L34" s="246"/>
      <c r="M34" s="246"/>
      <c r="N34" s="247"/>
    </row>
    <row r="35" spans="1:14" ht="27" customHeight="1" thickBot="1">
      <c r="A35" s="258"/>
      <c r="B35" s="256"/>
      <c r="C35" s="256"/>
      <c r="D35" s="256"/>
      <c r="E35" s="256"/>
      <c r="F35" s="256"/>
      <c r="G35" s="256"/>
      <c r="H35" s="256"/>
      <c r="I35" s="256"/>
      <c r="J35" s="256"/>
      <c r="K35" s="256"/>
      <c r="L35" s="256"/>
      <c r="M35" s="256"/>
      <c r="N35" s="257"/>
    </row>
    <row r="36" spans="1:14" ht="13.5" customHeight="1">
      <c r="A36" s="9"/>
      <c r="B36" s="9"/>
      <c r="C36" s="9"/>
      <c r="D36" s="9"/>
      <c r="E36" s="9"/>
      <c r="F36" s="9"/>
      <c r="G36" s="9"/>
      <c r="H36" s="9"/>
      <c r="I36" s="9"/>
      <c r="J36" s="9"/>
      <c r="K36" s="9"/>
      <c r="L36" s="9"/>
      <c r="M36" s="9"/>
      <c r="N36" s="9"/>
    </row>
    <row r="37" ht="13.5">
      <c r="N37" s="2" t="s">
        <v>30</v>
      </c>
    </row>
  </sheetData>
  <sheetProtection password="E7B6" sheet="1"/>
  <mergeCells count="54">
    <mergeCell ref="A28:D28"/>
    <mergeCell ref="E28:N28"/>
    <mergeCell ref="E26:N26"/>
    <mergeCell ref="A20:D20"/>
    <mergeCell ref="A26:D26"/>
    <mergeCell ref="A24:D24"/>
    <mergeCell ref="A25:D25"/>
    <mergeCell ref="E23:N23"/>
    <mergeCell ref="E35:N35"/>
    <mergeCell ref="E27:N27"/>
    <mergeCell ref="E31:N31"/>
    <mergeCell ref="E34:N34"/>
    <mergeCell ref="E33:N33"/>
    <mergeCell ref="E32:N32"/>
    <mergeCell ref="E30:N30"/>
    <mergeCell ref="E29:N29"/>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SheetLayoutView="55"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39" t="str">
        <f>'入力シート'!E6</f>
        <v>平成○○年○○月○○日</v>
      </c>
      <c r="M2" s="239"/>
      <c r="N2" s="239"/>
    </row>
    <row r="3" ht="54" customHeight="1"/>
    <row r="4" spans="1:14" ht="18" customHeight="1">
      <c r="A4" s="229" t="s">
        <v>2</v>
      </c>
      <c r="B4" s="229"/>
      <c r="C4" s="229"/>
      <c r="D4" s="229"/>
      <c r="E4" s="229"/>
      <c r="F4" s="229"/>
      <c r="G4" s="229"/>
      <c r="H4" s="229"/>
      <c r="I4" s="229"/>
      <c r="J4" s="229"/>
      <c r="K4" s="229"/>
      <c r="L4" s="229"/>
      <c r="M4" s="229"/>
      <c r="N4" s="229"/>
    </row>
    <row r="5" spans="1:14" ht="18" customHeight="1">
      <c r="A5" s="229" t="s">
        <v>34</v>
      </c>
      <c r="B5" s="229"/>
      <c r="C5" s="229"/>
      <c r="D5" s="229"/>
      <c r="E5" s="229"/>
      <c r="F5" s="229"/>
      <c r="G5" s="229"/>
      <c r="H5" s="229"/>
      <c r="I5" s="229"/>
      <c r="J5" s="229"/>
      <c r="K5" s="229"/>
      <c r="L5" s="229"/>
      <c r="M5" s="229"/>
      <c r="N5" s="229"/>
    </row>
    <row r="7" spans="1:14" ht="27" customHeight="1">
      <c r="A7" s="10" t="s">
        <v>4</v>
      </c>
      <c r="B7" s="240" t="str">
        <f>'入力シート'!E19</f>
        <v>久保沢ずい道耐震補強工事</v>
      </c>
      <c r="C7" s="240"/>
      <c r="D7" s="240"/>
      <c r="E7" s="240"/>
      <c r="F7" s="240"/>
      <c r="G7" s="240"/>
      <c r="H7" s="240"/>
      <c r="I7" s="240"/>
      <c r="J7" s="240"/>
      <c r="K7" s="240"/>
      <c r="L7" s="240"/>
      <c r="M7" s="240"/>
      <c r="N7" s="240"/>
    </row>
    <row r="8" spans="1:14" ht="27" customHeight="1">
      <c r="A8" s="10" t="s">
        <v>23</v>
      </c>
      <c r="B8" s="240" t="str">
        <f>'入力シート'!E7</f>
        <v>株式会社○○○○○○</v>
      </c>
      <c r="C8" s="240"/>
      <c r="D8" s="240"/>
      <c r="E8" s="240"/>
      <c r="F8" s="240"/>
      <c r="G8" s="240"/>
      <c r="H8" s="240"/>
      <c r="I8" s="240"/>
      <c r="J8" s="240"/>
      <c r="K8" s="240"/>
      <c r="L8" s="240"/>
      <c r="M8" s="240"/>
      <c r="N8" s="240"/>
    </row>
    <row r="9" ht="14.25" thickBot="1"/>
    <row r="10" spans="1:14" ht="54" customHeight="1" thickBot="1">
      <c r="A10" s="248" t="s">
        <v>72</v>
      </c>
      <c r="B10" s="249"/>
      <c r="C10" s="249"/>
      <c r="D10" s="249"/>
      <c r="E10" s="250" t="str">
        <f>IF('入力シート'!C32="適用",'入力シート'!E32,"今回工事ではこの項目を適用しません。")</f>
        <v>地域住民や周辺施設利用者、湧水や樹木等の周辺環境への工事による影響を極力減らす配慮について</v>
      </c>
      <c r="F10" s="251"/>
      <c r="G10" s="251"/>
      <c r="H10" s="251"/>
      <c r="I10" s="251"/>
      <c r="J10" s="251"/>
      <c r="K10" s="251"/>
      <c r="L10" s="251"/>
      <c r="M10" s="251"/>
      <c r="N10" s="252"/>
    </row>
    <row r="11" ht="14.25" thickBot="1"/>
    <row r="12" spans="1:14" ht="27" customHeight="1">
      <c r="A12" s="259" t="s">
        <v>75</v>
      </c>
      <c r="B12" s="223"/>
      <c r="C12" s="223"/>
      <c r="D12" s="223"/>
      <c r="E12" s="223"/>
      <c r="F12" s="223"/>
      <c r="G12" s="223"/>
      <c r="H12" s="223"/>
      <c r="I12" s="223"/>
      <c r="J12" s="223"/>
      <c r="K12" s="223"/>
      <c r="L12" s="223"/>
      <c r="M12" s="223"/>
      <c r="N12" s="260"/>
    </row>
    <row r="13" spans="1:14" ht="27" customHeight="1">
      <c r="A13" s="261"/>
      <c r="B13" s="254"/>
      <c r="C13" s="254"/>
      <c r="D13" s="254"/>
      <c r="E13" s="254"/>
      <c r="F13" s="254"/>
      <c r="G13" s="254"/>
      <c r="H13" s="254"/>
      <c r="I13" s="254"/>
      <c r="J13" s="254"/>
      <c r="K13" s="254"/>
      <c r="L13" s="254"/>
      <c r="M13" s="254"/>
      <c r="N13" s="255"/>
    </row>
    <row r="14" spans="1:14" ht="27" customHeight="1">
      <c r="A14" s="253"/>
      <c r="B14" s="246"/>
      <c r="C14" s="246"/>
      <c r="D14" s="246"/>
      <c r="E14" s="246"/>
      <c r="F14" s="246"/>
      <c r="G14" s="246"/>
      <c r="H14" s="246"/>
      <c r="I14" s="246"/>
      <c r="J14" s="246"/>
      <c r="K14" s="246"/>
      <c r="L14" s="246"/>
      <c r="M14" s="246"/>
      <c r="N14" s="247"/>
    </row>
    <row r="15" spans="1:14" ht="27" customHeight="1">
      <c r="A15" s="253"/>
      <c r="B15" s="246"/>
      <c r="C15" s="246"/>
      <c r="D15" s="246"/>
      <c r="E15" s="246"/>
      <c r="F15" s="246"/>
      <c r="G15" s="246"/>
      <c r="H15" s="246"/>
      <c r="I15" s="246"/>
      <c r="J15" s="246"/>
      <c r="K15" s="246"/>
      <c r="L15" s="246"/>
      <c r="M15" s="246"/>
      <c r="N15" s="247"/>
    </row>
    <row r="16" spans="1:14" ht="27" customHeight="1">
      <c r="A16" s="253"/>
      <c r="B16" s="246"/>
      <c r="C16" s="246"/>
      <c r="D16" s="246"/>
      <c r="E16" s="246"/>
      <c r="F16" s="246"/>
      <c r="G16" s="246"/>
      <c r="H16" s="246"/>
      <c r="I16" s="246"/>
      <c r="J16" s="246"/>
      <c r="K16" s="246"/>
      <c r="L16" s="246"/>
      <c r="M16" s="246"/>
      <c r="N16" s="247"/>
    </row>
    <row r="17" spans="1:14" ht="27" customHeight="1">
      <c r="A17" s="253"/>
      <c r="B17" s="246"/>
      <c r="C17" s="246"/>
      <c r="D17" s="246"/>
      <c r="E17" s="246"/>
      <c r="F17" s="246"/>
      <c r="G17" s="246"/>
      <c r="H17" s="246"/>
      <c r="I17" s="246"/>
      <c r="J17" s="246"/>
      <c r="K17" s="246"/>
      <c r="L17" s="246"/>
      <c r="M17" s="246"/>
      <c r="N17" s="247"/>
    </row>
    <row r="18" spans="1:14" ht="27" customHeight="1">
      <c r="A18" s="253"/>
      <c r="B18" s="246"/>
      <c r="C18" s="246"/>
      <c r="D18" s="246"/>
      <c r="E18" s="246"/>
      <c r="F18" s="246"/>
      <c r="G18" s="246"/>
      <c r="H18" s="246"/>
      <c r="I18" s="246"/>
      <c r="J18" s="246"/>
      <c r="K18" s="246"/>
      <c r="L18" s="246"/>
      <c r="M18" s="246"/>
      <c r="N18" s="247"/>
    </row>
    <row r="19" spans="1:14" ht="27" customHeight="1">
      <c r="A19" s="253"/>
      <c r="B19" s="246"/>
      <c r="C19" s="246"/>
      <c r="D19" s="246"/>
      <c r="E19" s="246"/>
      <c r="F19" s="246"/>
      <c r="G19" s="246"/>
      <c r="H19" s="246"/>
      <c r="I19" s="246"/>
      <c r="J19" s="246"/>
      <c r="K19" s="246"/>
      <c r="L19" s="246"/>
      <c r="M19" s="246"/>
      <c r="N19" s="247"/>
    </row>
    <row r="20" spans="1:14" ht="27" customHeight="1">
      <c r="A20" s="253"/>
      <c r="B20" s="246"/>
      <c r="C20" s="246"/>
      <c r="D20" s="246"/>
      <c r="E20" s="246"/>
      <c r="F20" s="246"/>
      <c r="G20" s="246"/>
      <c r="H20" s="246"/>
      <c r="I20" s="246"/>
      <c r="J20" s="246"/>
      <c r="K20" s="246"/>
      <c r="L20" s="246"/>
      <c r="M20" s="246"/>
      <c r="N20" s="247"/>
    </row>
    <row r="21" spans="1:14" ht="27" customHeight="1">
      <c r="A21" s="253"/>
      <c r="B21" s="246"/>
      <c r="C21" s="246"/>
      <c r="D21" s="246"/>
      <c r="E21" s="246"/>
      <c r="F21" s="246"/>
      <c r="G21" s="246"/>
      <c r="H21" s="246"/>
      <c r="I21" s="246"/>
      <c r="J21" s="246"/>
      <c r="K21" s="246"/>
      <c r="L21" s="246"/>
      <c r="M21" s="246"/>
      <c r="N21" s="247"/>
    </row>
    <row r="22" spans="1:14" ht="27" customHeight="1">
      <c r="A22" s="253"/>
      <c r="B22" s="246"/>
      <c r="C22" s="246"/>
      <c r="D22" s="246"/>
      <c r="E22" s="246"/>
      <c r="F22" s="246"/>
      <c r="G22" s="246"/>
      <c r="H22" s="246"/>
      <c r="I22" s="246"/>
      <c r="J22" s="246"/>
      <c r="K22" s="246"/>
      <c r="L22" s="246"/>
      <c r="M22" s="246"/>
      <c r="N22" s="247"/>
    </row>
    <row r="23" spans="1:14" ht="27" customHeight="1">
      <c r="A23" s="253"/>
      <c r="B23" s="246"/>
      <c r="C23" s="246"/>
      <c r="D23" s="246"/>
      <c r="E23" s="246"/>
      <c r="F23" s="246"/>
      <c r="G23" s="246"/>
      <c r="H23" s="246"/>
      <c r="I23" s="246"/>
      <c r="J23" s="246"/>
      <c r="K23" s="246"/>
      <c r="L23" s="246"/>
      <c r="M23" s="246"/>
      <c r="N23" s="247"/>
    </row>
    <row r="24" spans="1:14" ht="27" customHeight="1">
      <c r="A24" s="253"/>
      <c r="B24" s="246"/>
      <c r="C24" s="246"/>
      <c r="D24" s="246"/>
      <c r="E24" s="246"/>
      <c r="F24" s="246"/>
      <c r="G24" s="246"/>
      <c r="H24" s="246"/>
      <c r="I24" s="246"/>
      <c r="J24" s="246"/>
      <c r="K24" s="246"/>
      <c r="L24" s="246"/>
      <c r="M24" s="246"/>
      <c r="N24" s="247"/>
    </row>
    <row r="25" spans="1:14" ht="27" customHeight="1">
      <c r="A25" s="253"/>
      <c r="B25" s="246"/>
      <c r="C25" s="246"/>
      <c r="D25" s="246"/>
      <c r="E25" s="246"/>
      <c r="F25" s="246"/>
      <c r="G25" s="246"/>
      <c r="H25" s="246"/>
      <c r="I25" s="246"/>
      <c r="J25" s="246"/>
      <c r="K25" s="246"/>
      <c r="L25" s="246"/>
      <c r="M25" s="246"/>
      <c r="N25" s="247"/>
    </row>
    <row r="26" spans="1:14" ht="27" customHeight="1">
      <c r="A26" s="253"/>
      <c r="B26" s="246"/>
      <c r="C26" s="246"/>
      <c r="D26" s="246"/>
      <c r="E26" s="246"/>
      <c r="F26" s="246"/>
      <c r="G26" s="246"/>
      <c r="H26" s="246"/>
      <c r="I26" s="246"/>
      <c r="J26" s="246"/>
      <c r="K26" s="246"/>
      <c r="L26" s="246"/>
      <c r="M26" s="246"/>
      <c r="N26" s="247"/>
    </row>
    <row r="27" spans="1:14" ht="27" customHeight="1">
      <c r="A27" s="253"/>
      <c r="B27" s="246"/>
      <c r="C27" s="246"/>
      <c r="D27" s="246"/>
      <c r="E27" s="246"/>
      <c r="F27" s="246"/>
      <c r="G27" s="246"/>
      <c r="H27" s="246"/>
      <c r="I27" s="246"/>
      <c r="J27" s="246"/>
      <c r="K27" s="246"/>
      <c r="L27" s="246"/>
      <c r="M27" s="246"/>
      <c r="N27" s="247"/>
    </row>
    <row r="28" spans="1:14" ht="27" customHeight="1">
      <c r="A28" s="253"/>
      <c r="B28" s="246"/>
      <c r="C28" s="246"/>
      <c r="D28" s="246"/>
      <c r="E28" s="246"/>
      <c r="F28" s="246"/>
      <c r="G28" s="246"/>
      <c r="H28" s="246"/>
      <c r="I28" s="246"/>
      <c r="J28" s="246"/>
      <c r="K28" s="246"/>
      <c r="L28" s="246"/>
      <c r="M28" s="246"/>
      <c r="N28" s="247"/>
    </row>
    <row r="29" spans="1:14" ht="27" customHeight="1">
      <c r="A29" s="253"/>
      <c r="B29" s="246"/>
      <c r="C29" s="246"/>
      <c r="D29" s="246"/>
      <c r="E29" s="246"/>
      <c r="F29" s="246"/>
      <c r="G29" s="246"/>
      <c r="H29" s="246"/>
      <c r="I29" s="246"/>
      <c r="J29" s="246"/>
      <c r="K29" s="246"/>
      <c r="L29" s="246"/>
      <c r="M29" s="246"/>
      <c r="N29" s="247"/>
    </row>
    <row r="30" spans="1:14" ht="27" customHeight="1">
      <c r="A30" s="253"/>
      <c r="B30" s="246"/>
      <c r="C30" s="246"/>
      <c r="D30" s="246"/>
      <c r="E30" s="246"/>
      <c r="F30" s="246"/>
      <c r="G30" s="246"/>
      <c r="H30" s="246"/>
      <c r="I30" s="246"/>
      <c r="J30" s="246"/>
      <c r="K30" s="246"/>
      <c r="L30" s="246"/>
      <c r="M30" s="246"/>
      <c r="N30" s="247"/>
    </row>
    <row r="31" spans="1:14" ht="27" customHeight="1">
      <c r="A31" s="253"/>
      <c r="B31" s="246"/>
      <c r="C31" s="246"/>
      <c r="D31" s="246"/>
      <c r="E31" s="246"/>
      <c r="F31" s="246"/>
      <c r="G31" s="246"/>
      <c r="H31" s="246"/>
      <c r="I31" s="246"/>
      <c r="J31" s="246"/>
      <c r="K31" s="246"/>
      <c r="L31" s="246"/>
      <c r="M31" s="246"/>
      <c r="N31" s="247"/>
    </row>
    <row r="32" spans="1:14" ht="27" customHeight="1">
      <c r="A32" s="253"/>
      <c r="B32" s="246"/>
      <c r="C32" s="246"/>
      <c r="D32" s="246"/>
      <c r="E32" s="246"/>
      <c r="F32" s="246"/>
      <c r="G32" s="246"/>
      <c r="H32" s="246"/>
      <c r="I32" s="246"/>
      <c r="J32" s="246"/>
      <c r="K32" s="246"/>
      <c r="L32" s="246"/>
      <c r="M32" s="246"/>
      <c r="N32" s="247"/>
    </row>
    <row r="33" spans="1:14" ht="27" customHeight="1">
      <c r="A33" s="253"/>
      <c r="B33" s="246"/>
      <c r="C33" s="246"/>
      <c r="D33" s="246"/>
      <c r="E33" s="246"/>
      <c r="F33" s="246"/>
      <c r="G33" s="246"/>
      <c r="H33" s="246"/>
      <c r="I33" s="246"/>
      <c r="J33" s="246"/>
      <c r="K33" s="246"/>
      <c r="L33" s="246"/>
      <c r="M33" s="246"/>
      <c r="N33" s="247"/>
    </row>
    <row r="34" spans="1:14" ht="27" customHeight="1">
      <c r="A34" s="253"/>
      <c r="B34" s="246"/>
      <c r="C34" s="246"/>
      <c r="D34" s="246"/>
      <c r="E34" s="246"/>
      <c r="F34" s="246"/>
      <c r="G34" s="246"/>
      <c r="H34" s="246"/>
      <c r="I34" s="246"/>
      <c r="J34" s="246"/>
      <c r="K34" s="246"/>
      <c r="L34" s="246"/>
      <c r="M34" s="246"/>
      <c r="N34" s="247"/>
    </row>
    <row r="35" spans="1:14" ht="27" customHeight="1" thickBot="1">
      <c r="A35" s="258"/>
      <c r="B35" s="256"/>
      <c r="C35" s="256"/>
      <c r="D35" s="256"/>
      <c r="E35" s="256"/>
      <c r="F35" s="256"/>
      <c r="G35" s="256"/>
      <c r="H35" s="256"/>
      <c r="I35" s="256"/>
      <c r="J35" s="256"/>
      <c r="K35" s="256"/>
      <c r="L35" s="256"/>
      <c r="M35" s="256"/>
      <c r="N35" s="257"/>
    </row>
    <row r="36" spans="1:14" ht="13.5" customHeight="1">
      <c r="A36" s="9"/>
      <c r="B36" s="9"/>
      <c r="C36" s="9"/>
      <c r="D36" s="9"/>
      <c r="E36" s="9"/>
      <c r="F36" s="9"/>
      <c r="G36" s="9"/>
      <c r="H36" s="9"/>
      <c r="I36" s="9"/>
      <c r="J36" s="9"/>
      <c r="K36" s="9"/>
      <c r="L36" s="9"/>
      <c r="M36" s="9"/>
      <c r="N36" s="9"/>
    </row>
    <row r="37" ht="13.5">
      <c r="N37" s="2" t="s">
        <v>30</v>
      </c>
    </row>
  </sheetData>
  <sheetProtection/>
  <mergeCells count="54">
    <mergeCell ref="E19:N19"/>
    <mergeCell ref="A27:D27"/>
    <mergeCell ref="A25:D25"/>
    <mergeCell ref="E20:N20"/>
    <mergeCell ref="A21:D21"/>
    <mergeCell ref="A26:D26"/>
    <mergeCell ref="E24:N24"/>
    <mergeCell ref="E22:N22"/>
    <mergeCell ref="E23:N23"/>
    <mergeCell ref="L2:N2"/>
    <mergeCell ref="A16:D16"/>
    <mergeCell ref="E16:N16"/>
    <mergeCell ref="A17:D17"/>
    <mergeCell ref="E17:N17"/>
    <mergeCell ref="E28:N28"/>
    <mergeCell ref="E25:N25"/>
    <mergeCell ref="E26:N26"/>
    <mergeCell ref="E27:N27"/>
    <mergeCell ref="A19:D19"/>
    <mergeCell ref="B8:N8"/>
    <mergeCell ref="B7:N7"/>
    <mergeCell ref="A15:D15"/>
    <mergeCell ref="A24:D24"/>
    <mergeCell ref="A4:N4"/>
    <mergeCell ref="A5:N5"/>
    <mergeCell ref="A13:D13"/>
    <mergeCell ref="A18:D18"/>
    <mergeCell ref="A12:N12"/>
    <mergeCell ref="E15:N15"/>
    <mergeCell ref="A10:D10"/>
    <mergeCell ref="E10:N10"/>
    <mergeCell ref="A20:D20"/>
    <mergeCell ref="A23:D23"/>
    <mergeCell ref="A22:D22"/>
    <mergeCell ref="A14:D14"/>
    <mergeCell ref="E13:N13"/>
    <mergeCell ref="E14:N14"/>
    <mergeCell ref="E18:N18"/>
    <mergeCell ref="E21:N21"/>
    <mergeCell ref="A28:D28"/>
    <mergeCell ref="A29:D29"/>
    <mergeCell ref="A30:D30"/>
    <mergeCell ref="A31:D31"/>
    <mergeCell ref="A33:D33"/>
    <mergeCell ref="E30:N30"/>
    <mergeCell ref="E31:N31"/>
    <mergeCell ref="E29:N29"/>
    <mergeCell ref="A34:D34"/>
    <mergeCell ref="E34:N34"/>
    <mergeCell ref="E33:N33"/>
    <mergeCell ref="A32:D32"/>
    <mergeCell ref="E32:N32"/>
    <mergeCell ref="A35:D35"/>
    <mergeCell ref="E35:N35"/>
  </mergeCells>
  <conditionalFormatting sqref="B7:N8 E10:N10">
    <cfRule type="cellIs" priority="1" dxfId="12"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小林謙治</cp:lastModifiedBy>
  <cp:lastPrinted>2011-11-02T02:08:18Z</cp:lastPrinted>
  <dcterms:created xsi:type="dcterms:W3CDTF">2008-03-03T07:57:31Z</dcterms:created>
  <dcterms:modified xsi:type="dcterms:W3CDTF">2011-11-04T04:10:41Z</dcterms:modified>
  <cp:category/>
  <cp:version/>
  <cp:contentType/>
  <cp:contentStatus/>
</cp:coreProperties>
</file>