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740" windowWidth="15480" windowHeight="4800" tabRatio="883" activeTab="1"/>
  </bookViews>
  <sheets>
    <sheet name="入力シート" sheetId="1" r:id="rId1"/>
    <sheet name="実施要領書(表紙)" sheetId="2" r:id="rId2"/>
    <sheet name="実施要領書(簡易型)" sheetId="3" r:id="rId3"/>
    <sheet name="実施要領書(簡易型)別表" sheetId="4" r:id="rId4"/>
    <sheet name="簡易型第１号様式" sheetId="5" r:id="rId5"/>
    <sheet name="第２号様式" sheetId="6" r:id="rId6"/>
    <sheet name="第３号様式" sheetId="7" r:id="rId7"/>
    <sheet name="第４号様式" sheetId="8" r:id="rId8"/>
    <sheet name="第５号様式" sheetId="9" r:id="rId9"/>
    <sheet name="第６号様式" sheetId="10" r:id="rId10"/>
    <sheet name="第７号様式" sheetId="11" r:id="rId11"/>
  </sheets>
  <definedNames>
    <definedName name="OLE_LINK3" localSheetId="3">'実施要領書(簡易型)別表'!$C$38</definedName>
    <definedName name="_xlnm.Print_Titles" localSheetId="4">'簡易型第１号様式'!$27:$27</definedName>
    <definedName name="_xlnm.Print_Titles" localSheetId="3">'実施要領書(簡易型)別表'!$3:$3</definedName>
  </definedNames>
  <calcPr fullCalcOnLoad="1"/>
</workbook>
</file>

<file path=xl/sharedStrings.xml><?xml version="1.0" encoding="utf-8"?>
<sst xmlns="http://schemas.openxmlformats.org/spreadsheetml/2006/main" count="313" uniqueCount="216">
  <si>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技術資料の審査の基準日は「３　スケジュール」に定める入札期間の最終日（技術資料の受付期間
       の最終日）とします（ただし、基準日を別に定める場合を除きます。）。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企業の技術力において、設計書、仕様書又は現場説明書の内容から大幅に逸脱した技術提案であると
      判断した場合は、「より優位な評価はしない」又は「評価をしない」場合があります。
     ク　企業の施工能力及び企業の社会性・信頼性において、様式あるいは添付資料不足の場合や添付資料
       で実績等が確認できない場合、またその内容に疑義がある場合は、その実績等を評価しません。
     ケ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</si>
  <si>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総合評価落札方式実施要領書(簡易型)</t>
  </si>
  <si>
    <t>評価項目</t>
  </si>
  <si>
    <t>簡易な施工計画</t>
  </si>
  <si>
    <t>様式</t>
  </si>
  <si>
    <t>工事名</t>
  </si>
  <si>
    <t>工程管理に係る技術的所見</t>
  </si>
  <si>
    <t>品質管理に係る技術的所見</t>
  </si>
  <si>
    <t>施工上の課題に係る技術的所見</t>
  </si>
  <si>
    <t>施工上配慮すべき事項</t>
  </si>
  <si>
    <t>安全管理に留意すべき事項</t>
  </si>
  <si>
    <t>環境負荷軽減に配慮すべき事項</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</si>
  <si>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</si>
  <si>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</si>
  <si>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</si>
  <si>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</si>
  <si>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</si>
  <si>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</si>
  <si>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</si>
  <si>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</si>
  <si>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</si>
  <si>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</si>
  <si>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</si>
  <si>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</si>
  <si>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</si>
  <si>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工程表</t>
  </si>
  <si>
    <t>工種</t>
  </si>
  <si>
    <t>（工程管理に係る技術的所見）</t>
  </si>
  <si>
    <t>第２号様式</t>
  </si>
  <si>
    <t>（品質管理に係る技術的所見）</t>
  </si>
  <si>
    <t>第３号様式</t>
  </si>
  <si>
    <t>（用紙A4）</t>
  </si>
  <si>
    <t>（施工上の課題に係る技術的所見）</t>
  </si>
  <si>
    <t>第４号様式</t>
  </si>
  <si>
    <t>第５号様式</t>
  </si>
  <si>
    <t>（施工上配慮すべき事項）</t>
  </si>
  <si>
    <t>第６号様式</t>
  </si>
  <si>
    <t>（安全管理に留意すべき事項）</t>
  </si>
  <si>
    <t>第７号様式</t>
  </si>
  <si>
    <t>（環境負荷軽減に配慮すべき事項）</t>
  </si>
  <si>
    <t>業者コード</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</si>
  <si>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</si>
  <si>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</si>
  <si>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</si>
  <si>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</si>
  <si>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</si>
  <si>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</si>
  <si>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</si>
  <si>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</si>
  <si>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</si>
  <si>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</si>
  <si>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</si>
  <si>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</si>
  <si>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</si>
  <si>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</si>
  <si>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</si>
  <si>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</si>
  <si>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</si>
  <si>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</si>
  <si>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</si>
  <si>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</si>
  <si>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</si>
  <si>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</si>
  <si>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10　　20</t>
  </si>
  <si>
    <t>○○・□□建設共同企業体</t>
  </si>
  <si>
    <t>（用紙A4、２枚あるいはA3、１枚まで）</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</si>
  <si>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</si>
  <si>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</si>
  <si>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</si>
  <si>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</si>
  <si>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</si>
  <si>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</si>
  <si>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</si>
  <si>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工程管理に係る技術的所見</t>
  </si>
  <si>
    <t>具体的評価項目</t>
  </si>
  <si>
    <t>品質管理に係る技術的所見</t>
  </si>
  <si>
    <t>施工上の課題に係る技術的所見</t>
  </si>
  <si>
    <t>施工上配慮すべき事項</t>
  </si>
  <si>
    <t>安全管理に留意すべき事項</t>
  </si>
  <si>
    <t>環境負荷軽減に配慮すべき事項</t>
  </si>
  <si>
    <t>横浜市優良工事請負業者表彰の実績</t>
  </si>
  <si>
    <t>環境マネジメントシステムの取組状況</t>
  </si>
  <si>
    <t>工事成績評定点の実績</t>
  </si>
  <si>
    <t>別表</t>
  </si>
  <si>
    <t>技術資料の記入方法と評価基準</t>
  </si>
  <si>
    <t>分類</t>
  </si>
  <si>
    <t>様式</t>
  </si>
  <si>
    <t>記入方法</t>
  </si>
  <si>
    <t>評価基準</t>
  </si>
  <si>
    <t>配点</t>
  </si>
  <si>
    <t>１号</t>
  </si>
  <si>
    <t>企業の技術力</t>
  </si>
  <si>
    <t>簡易な施工計画(工程管理に係る技術的所見)</t>
  </si>
  <si>
    <t>簡易な施工計画(品質管理に係る技術的所見)</t>
  </si>
  <si>
    <t>簡易な施工計画(施工上の課題に係る技術的所見)</t>
  </si>
  <si>
    <t>簡易な施工計画(施工上配慮すべき事項)</t>
  </si>
  <si>
    <t>簡易な施工計画(安全管理に留意すべき事項)</t>
  </si>
  <si>
    <t>簡易な施工計画(環境負荷軽減に配慮すべき事項)</t>
  </si>
  <si>
    <t>同種工事の施工実績</t>
  </si>
  <si>
    <t>工事成績評定点の実績</t>
  </si>
  <si>
    <t>品質管理マネジメントシステムの取組状況</t>
  </si>
  <si>
    <t>企業の社会性・信頼性（※4）</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</si>
  <si>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</si>
  <si>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</si>
  <si>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</si>
  <si>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</si>
  <si>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</si>
  <si>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</si>
  <si>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添付
資料</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</si>
  <si>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</si>
  <si>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</si>
  <si>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</si>
  <si>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</si>
  <si>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</si>
  <si>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</si>
  <si>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</si>
  <si>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</si>
  <si>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</si>
  <si>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</si>
  <si>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</si>
  <si>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</si>
  <si>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</si>
  <si>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</si>
  <si>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</si>
  <si>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</si>
  <si>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</si>
  <si>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</si>
  <si>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</si>
  <si>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</si>
  <si>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</si>
  <si>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</si>
  <si>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</si>
  <si>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</si>
  <si>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</si>
  <si>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</si>
  <si>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</si>
  <si>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</si>
  <si>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</si>
  <si>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</si>
  <si>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添付様式</t>
  </si>
  <si>
    <t>具体的評価項目を記入して下さい。</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</si>
  <si>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</si>
  <si>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</si>
  <si>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</si>
  <si>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</si>
  <si>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</si>
  <si>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</si>
  <si>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</si>
  <si>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</si>
  <si>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</si>
  <si>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</si>
  <si>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配置予定技術者の施工経験</t>
  </si>
  <si>
    <t>品質管理マネジメントシステムの取組状況</t>
  </si>
  <si>
    <t>工事施工場所の行政区</t>
  </si>
  <si>
    <t>定義</t>
  </si>
  <si>
    <t>用語</t>
  </si>
  <si>
    <t>配置予定技術者の施工経験の
同種工事</t>
  </si>
  <si>
    <t>配置予定技術者の資格</t>
  </si>
  <si>
    <t>配置予定現場代理人の横浜市優良工事技術者表彰の実績</t>
  </si>
  <si>
    <t>建設業の許可における主たる営業所の所在地</t>
  </si>
  <si>
    <t>横浜市災害協力業者名簿の登載</t>
  </si>
  <si>
    <t>技術資料提出書（簡易型）</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</si>
  <si>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</si>
  <si>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</si>
  <si>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</si>
  <si>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指定の様式に会社名、担当者等を記入し、他の様式、添付書類を確認のうえ、押印して下さい。</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</si>
  <si>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</si>
  <si>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</si>
  <si>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</si>
  <si>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</si>
  <si>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</si>
  <si>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</si>
  <si>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※５　加点された配置予定技術者及び現場代理人（以下「技術者等」という。）については、技術資料提出後、当該工事が完成するま
　　での間は変更できません。変更する場合には、「12　技術提案等が達成されなかったときの取扱」の対象となります。ただし、技
　　術者等の変更が真にやむを得ないと認められる場合（死亡、傷病または退職等）はこの限りではありません。</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</si>
  <si>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</si>
  <si>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</si>
  <si>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</si>
  <si>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t>総合評価落札方式実施要領書</t>
  </si>
  <si>
    <t>横浜市</t>
  </si>
  <si>
    <t>（簡易型）</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</si>
  <si>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</si>
  <si>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平成　　年　　月</t>
  </si>
  <si>
    <t>　（注１）　技術資料を作成するにあたり質問がある場合は、「設計図書に対する質問書」により上記スケジュールに定
           める期間内に提出してください。具体的な質問方法は設計図書をご覧下さい。（評価基準に関する質問につ
　　　　　いては受付けません。)
             なお、質問の内容が知的財産権等の排他的権利に関係する場合等には、上記実施スケジュールに定める
          日に直接質問者へファックスで回答することがあります。この場合、ホームページ等への登載は行いません。
　（注２）　落札者の決定及び評価結果の公表日はあくまで目安であり、低入札価格調査等により表記日程より遅くな
          ることがあります。</t>
  </si>
  <si>
    <t>１　適用
本実施要領書は、価格その他の条件が本市にとって最も有利なものをもって申し込みをした者を落札者として決定する総合評価落札方式（特別簡易型）による次の工事に適用します。</t>
  </si>
  <si>
    <t xml:space="preserve">  (1) 工事名</t>
  </si>
  <si>
    <t>２　提出を要する書類
    入札に参加しようとする者（以下「入札参加者」という。）は、別表に定める書類（記載内容を証明する書類を
  含む。以下「技術資料」という。）を１部提出してください。なお、提出いただいた技術資料は返却しません。</t>
  </si>
  <si>
    <t>３  スケジュール
    技術資料に関するスケジュールは次表のとおりです。</t>
  </si>
  <si>
    <t>４  技術資料の具体的評価項目と用語の定義
    本件工事における具体的評価項目及び用語の定義は以下のとおりとします。</t>
  </si>
  <si>
    <t>工程管理に係る技術的所見の
具体的評価項目</t>
  </si>
  <si>
    <t>品質管理に係る技術的所見の
具体的評価項目</t>
  </si>
  <si>
    <t>施工上の課題に係る技術的所見の
具体的評価項目</t>
  </si>
  <si>
    <t>施工上配慮すべき事項の
具体的評価項目</t>
  </si>
  <si>
    <t>安全管理に留意すべき事項の
具体的評価項目</t>
  </si>
  <si>
    <t>環境負荷軽減に配慮すべき事項の
具体的評価項目</t>
  </si>
  <si>
    <t>同種工事</t>
  </si>
  <si>
    <r>
      <t>同一登録工種</t>
    </r>
    <r>
      <rPr>
        <sz val="9"/>
        <rFont val="ＭＳ Ｐ明朝"/>
        <family val="1"/>
      </rPr>
      <t>（横浜市工事請負に関する競争入札取扱要綱別表１より）＊１</t>
    </r>
  </si>
  <si>
    <t>横浜市優良工事請負業者表彰の
同一部門</t>
  </si>
  <si>
    <t>横浜市優良工事技術者表彰の
同一部門</t>
  </si>
  <si>
    <t>＊１過去の工事の工種は、横浜市ホームページ（ヨコハマ・入札のとびら＞入札・契約情報＞入札・契約結果検索（工事））の検索結果画面で確認できます。</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</si>
  <si>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行ってください。封筒の表面に「技術資料在中」と朱書きし、あて名は「横浜市財政局契約第一課あて」とし
　　てください。また、裏面には開札日、工事名、商号（又は名称）、業者コード及び連絡先を記載してください。
  (3) 提出先
       〒231-0017　横浜市中区港町1丁目1番地
       横浜市財政局 契約部 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技術資料作成に要する費用は、提出する者の負担とし、提出した技術資料等は返却しません。
　　 イ　提出後の技術資料の変更及び追加等は、（４）に定める提出期間内であっても認められません。</t>
  </si>
  <si>
    <t>６  技術資料の記入方法と評価基準
    技術資料の記入方法と評価基準は別表のとおりです。</t>
  </si>
  <si>
    <t>７　欠格要件
    提出された技術資料の簡易な施工計画が、以下の項目に一つでも該当する場合は、不適切な内容とみな
  し欠格とします。この場合、技術評価点を計算せず、落札者としません。
  (1) 内容の記載がないもの。（工程管理に係る技術的所見にあっては、工程表と技術的所見のいずれか）
  (2) 様式の提出がないもの。
  (3) 関係法令等に抵触する恐れがあるもの。
  (4) 工事請負契約約款の内容及び設計図書の要件（工期、仕様等）を満たしていないもの。
  (5) 無関係な事項のみが記載されているもの。
  (6) 「４　技術資料の具体的評価項目と用語の定義」で指定した具体的評価項目を変更しているもの。
    また、第１号様式の提出がないもの、あるいは第１号様式に押印がないものは欠格とします。</t>
  </si>
  <si>
    <t>10  評価結果等の公表
     評価結果等（落札者及び入札者の評価結果等）は、落札者の決定後、横浜市ホームページで公表します。</t>
  </si>
  <si>
    <t>11　落札者の施工方法等
     落札者は、提出した技術資料に基づき施工しなければなりません。また、技術提案に係る設計変更等は原
　則として行いません。</t>
  </si>
  <si>
    <t>13　評価結果に対する苦情申立て
     評価結果に対して不服がある入札参加者は、書面により次のとおり苦情を申し立てることができます。
  (1) 申立て先
　　   〒231-0017　横浜市中区港町１丁目１番地
　　   横浜市 財政局 公共施設・事業調整室 公共施設・事業調整課
　　   電話045(671)2275
  (2) 申立て期間
　　   評価結果の公表の日から14日以内。なお受付は、土曜日、日曜日及び祝日を除く午前9時から正午まで及
    び午後１時から午後５時まで。</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</si>
  <si>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
   (5)技術資料提出書の記入にあたっては、横浜市財政局公共施設・事業調整課のHPより「横浜市総合評価
　　落札方式　技術資料作成の留意点」をご参照下さい。</t>
  </si>
  <si>
    <t>※６　配置予定技術者については、調達公告の入札参加資格「技術者」及び「その他」を参照してください。
　　（例：予定価格（税込）が５千万円以上の場合は、当該工事に係る資格を有する監理技術者の専任配置が必要です。）</t>
  </si>
  <si>
    <t>※共同企業体名（ＪＶコード）</t>
  </si>
  <si>
    <t>（共同企業体の場合は共同企業体のＪＶコード）</t>
  </si>
  <si>
    <r>
      <t>西暦で記入して下さい。(例　2011/</t>
    </r>
    <r>
      <rPr>
        <sz val="11"/>
        <rFont val="ＭＳ Ｐゴシック"/>
        <family val="3"/>
      </rPr>
      <t>9</t>
    </r>
    <r>
      <rPr>
        <sz val="11"/>
        <rFont val="ＭＳ Ｐゴシック"/>
        <family val="3"/>
      </rPr>
      <t>/</t>
    </r>
    <r>
      <rPr>
        <sz val="11"/>
        <rFont val="ＭＳ Ｐゴシック"/>
        <family val="3"/>
      </rPr>
      <t>9</t>
    </r>
    <r>
      <rPr>
        <sz val="11"/>
        <rFont val="ＭＳ Ｐゴシック"/>
        <family val="3"/>
      </rPr>
      <t>)</t>
    </r>
  </si>
  <si>
    <t>今回工事ではこの項目を適用しません。</t>
  </si>
  <si>
    <t>立坑の築造及び撤去に関することについて</t>
  </si>
  <si>
    <t>周辺商業施設及び地域住民への配慮について</t>
  </si>
  <si>
    <t>当工事における歩行者等及び道路利用者の安全管理について</t>
  </si>
  <si>
    <t>上水道</t>
  </si>
  <si>
    <t>不適用</t>
  </si>
  <si>
    <t>野庭線から磯子高区線口径７００ｍｍ配水管新設工事（その１２）</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</si>
</sst>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54">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4"/>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color indexed="63"/>
      </left>
      <right style="dotted"/>
      <top style="thin"/>
      <bottom style="thin"/>
    </border>
    <border>
      <left style="dotted"/>
      <right style="medium"/>
      <top style="thin"/>
      <bottom style="thin"/>
    </border>
    <border>
      <left>
        <color indexed="63"/>
      </left>
      <right>
        <color indexed="63"/>
      </right>
      <top>
        <color indexed="63"/>
      </top>
      <bottom style="thin"/>
    </border>
    <border>
      <left>
        <color indexed="63"/>
      </left>
      <right>
        <color indexed="63"/>
      </right>
      <top style="medium"/>
      <bottom>
        <color indexed="63"/>
      </bottom>
    </border>
    <border>
      <left style="thin"/>
      <right style="thin"/>
      <top style="thin"/>
      <bottom style="thin"/>
    </border>
    <border diagonalUp="1">
      <left style="thin"/>
      <right style="thin"/>
      <top style="thin"/>
      <bottom style="thin"/>
      <diagonal style="thin"/>
    </border>
    <border>
      <left>
        <color indexed="63"/>
      </left>
      <right>
        <color indexed="63"/>
      </right>
      <top style="thin"/>
      <bottom style="thin"/>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left style="thick">
        <color indexed="10"/>
      </left>
      <right style="thick">
        <color indexed="10"/>
      </right>
      <top>
        <color indexed="63"/>
      </top>
      <bottom style="thin">
        <color indexed="8"/>
      </bottom>
    </border>
    <border>
      <left style="thick">
        <color indexed="10"/>
      </left>
      <right style="thick">
        <color indexed="10"/>
      </right>
      <top style="thin">
        <color indexed="8"/>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style="thin"/>
    </border>
    <border>
      <left style="medium"/>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4" fillId="0" borderId="0" applyNumberFormat="0" applyFill="0" applyBorder="0" applyAlignment="0" applyProtection="0"/>
    <xf numFmtId="0" fontId="53" fillId="32" borderId="0" applyNumberFormat="0" applyBorder="0" applyAlignment="0" applyProtection="0"/>
  </cellStyleXfs>
  <cellXfs count="238">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horizontal="left" vertical="center"/>
    </xf>
    <xf numFmtId="0" fontId="4" fillId="0" borderId="16" xfId="0" applyFont="1" applyBorder="1" applyAlignment="1">
      <alignment horizontal="center" vertical="center"/>
    </xf>
    <xf numFmtId="0" fontId="4" fillId="0" borderId="17" xfId="0" applyFont="1" applyBorder="1" applyAlignment="1">
      <alignment horizontal="right" vertical="center"/>
    </xf>
    <xf numFmtId="0" fontId="4" fillId="0" borderId="0" xfId="0" applyFont="1" applyAlignment="1">
      <alignment vertical="center"/>
    </xf>
    <xf numFmtId="0" fontId="4" fillId="0" borderId="0" xfId="0" applyFont="1" applyAlignment="1">
      <alignment vertical="center" wrapText="1"/>
    </xf>
    <xf numFmtId="0" fontId="4" fillId="0" borderId="18" xfId="0" applyFont="1"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vertical="center"/>
    </xf>
    <xf numFmtId="0" fontId="4" fillId="0" borderId="0" xfId="0" applyFont="1" applyAlignment="1">
      <alignment wrapText="1"/>
    </xf>
    <xf numFmtId="0" fontId="4" fillId="0" borderId="0" xfId="0" applyFont="1" applyAlignment="1">
      <alignment/>
    </xf>
    <xf numFmtId="0" fontId="4" fillId="0" borderId="0" xfId="0" applyFont="1" applyAlignment="1">
      <alignment vertical="top" wrapText="1"/>
    </xf>
    <xf numFmtId="0" fontId="4" fillId="0" borderId="0" xfId="0" applyFont="1" applyFill="1" applyBorder="1" applyAlignment="1">
      <alignment horizontal="center" vertical="center"/>
    </xf>
    <xf numFmtId="58" fontId="4" fillId="0" borderId="0" xfId="0" applyNumberFormat="1" applyFont="1" applyFill="1" applyBorder="1" applyAlignment="1">
      <alignment horizontal="left" vertical="center"/>
    </xf>
    <xf numFmtId="189" fontId="4" fillId="0" borderId="0" xfId="0" applyNumberFormat="1" applyFont="1" applyFill="1" applyBorder="1" applyAlignment="1">
      <alignment horizontal="left" vertical="center"/>
    </xf>
    <xf numFmtId="190" fontId="4" fillId="0" borderId="0" xfId="0" applyNumberFormat="1" applyFont="1" applyFill="1" applyBorder="1" applyAlignment="1">
      <alignment horizontal="left" vertical="center"/>
    </xf>
    <xf numFmtId="176" fontId="4" fillId="0" borderId="0" xfId="0" applyNumberFormat="1" applyFont="1" applyFill="1" applyBorder="1" applyAlignment="1">
      <alignment horizontal="left" vertical="center"/>
    </xf>
    <xf numFmtId="0" fontId="0" fillId="0" borderId="0" xfId="0" applyFont="1" applyFill="1" applyAlignment="1">
      <alignment vertical="center"/>
    </xf>
    <xf numFmtId="0" fontId="9" fillId="0" borderId="18" xfId="0" applyFont="1" applyFill="1" applyBorder="1" applyAlignment="1">
      <alignment horizontal="center" vertical="center" wrapText="1"/>
    </xf>
    <xf numFmtId="0" fontId="10" fillId="0" borderId="18" xfId="0" applyFont="1" applyFill="1" applyBorder="1" applyAlignment="1">
      <alignment horizontal="justify" vertical="center" wrapText="1"/>
    </xf>
    <xf numFmtId="0" fontId="10" fillId="0" borderId="19" xfId="0" applyFont="1" applyFill="1" applyBorder="1" applyAlignment="1">
      <alignment horizontal="justify" vertical="center" wrapText="1"/>
    </xf>
    <xf numFmtId="0" fontId="9" fillId="0" borderId="19"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8" xfId="0" applyFont="1" applyFill="1" applyBorder="1" applyAlignment="1">
      <alignment horizontal="justify" vertical="top" wrapText="1"/>
    </xf>
    <xf numFmtId="0" fontId="11" fillId="0" borderId="19" xfId="0" applyFont="1" applyFill="1" applyBorder="1" applyAlignment="1">
      <alignment horizontal="center" vertical="center" wrapText="1"/>
    </xf>
    <xf numFmtId="0" fontId="11" fillId="0" borderId="18" xfId="0" applyFont="1" applyFill="1" applyBorder="1" applyAlignment="1">
      <alignment horizontal="center" vertical="center" wrapText="1"/>
    </xf>
    <xf numFmtId="58" fontId="4" fillId="0" borderId="18" xfId="0" applyNumberFormat="1" applyFont="1" applyFill="1" applyBorder="1" applyAlignment="1">
      <alignment horizontal="left" vertical="center"/>
    </xf>
    <xf numFmtId="189" fontId="4" fillId="0" borderId="18" xfId="0" applyNumberFormat="1" applyFont="1" applyFill="1" applyBorder="1" applyAlignment="1">
      <alignment horizontal="left" vertical="center"/>
    </xf>
    <xf numFmtId="190" fontId="4" fillId="0" borderId="18" xfId="0" applyNumberFormat="1" applyFont="1" applyFill="1" applyBorder="1" applyAlignment="1">
      <alignment horizontal="left" vertical="center"/>
    </xf>
    <xf numFmtId="191" fontId="4" fillId="0" borderId="18" xfId="0" applyNumberFormat="1" applyFont="1" applyFill="1" applyBorder="1" applyAlignment="1">
      <alignment horizontal="left" vertical="center"/>
    </xf>
    <xf numFmtId="0" fontId="4"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vertical="center"/>
      <protection locked="0"/>
    </xf>
    <xf numFmtId="0" fontId="4" fillId="0" borderId="0" xfId="0" applyFont="1" applyAlignment="1" applyProtection="1">
      <alignment vertical="center" shrinkToFit="1"/>
      <protection locked="0"/>
    </xf>
    <xf numFmtId="0" fontId="4" fillId="0" borderId="0" xfId="0" applyFont="1" applyAlignment="1" applyProtection="1">
      <alignment vertical="center" wrapText="1"/>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protection locked="0"/>
    </xf>
    <xf numFmtId="0" fontId="4" fillId="0" borderId="16" xfId="0" applyFont="1" applyBorder="1" applyAlignment="1" applyProtection="1">
      <alignment horizontal="center" vertical="center"/>
      <protection/>
    </xf>
    <xf numFmtId="0" fontId="4" fillId="0" borderId="16" xfId="0" applyFont="1" applyBorder="1" applyAlignment="1" applyProtection="1">
      <alignment horizontal="left" vertical="center"/>
      <protection/>
    </xf>
    <xf numFmtId="0" fontId="4" fillId="0" borderId="16" xfId="0" applyFont="1" applyBorder="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vertical="center"/>
      <protection/>
    </xf>
    <xf numFmtId="0" fontId="4" fillId="0" borderId="18"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8" xfId="0" applyFont="1" applyBorder="1" applyAlignment="1" applyProtection="1">
      <alignment vertical="center"/>
      <protection/>
    </xf>
    <xf numFmtId="0" fontId="4" fillId="0" borderId="18" xfId="0" applyFont="1" applyBorder="1" applyAlignment="1" applyProtection="1">
      <alignment horizontal="center" vertical="center" wrapText="1"/>
      <protection/>
    </xf>
    <xf numFmtId="0" fontId="4" fillId="0" borderId="18" xfId="0" applyFont="1" applyBorder="1" applyAlignment="1" applyProtection="1">
      <alignment vertical="center" wrapText="1"/>
      <protection/>
    </xf>
    <xf numFmtId="0" fontId="4" fillId="0" borderId="18" xfId="0" applyFont="1" applyBorder="1" applyAlignment="1" applyProtection="1">
      <alignment horizontal="left" vertical="center"/>
      <protection/>
    </xf>
    <xf numFmtId="0" fontId="4" fillId="0" borderId="18" xfId="0" applyFont="1" applyFill="1" applyBorder="1" applyAlignment="1" applyProtection="1">
      <alignment vertical="center"/>
      <protection/>
    </xf>
    <xf numFmtId="38" fontId="4" fillId="0" borderId="18" xfId="49" applyFont="1" applyBorder="1" applyAlignment="1" applyProtection="1">
      <alignment vertical="center" wrapText="1"/>
      <protection/>
    </xf>
    <xf numFmtId="0" fontId="4" fillId="0" borderId="0" xfId="0" applyFont="1" applyAlignment="1" applyProtection="1">
      <alignment horizontal="right"/>
      <protection/>
    </xf>
    <xf numFmtId="0" fontId="4" fillId="0" borderId="16" xfId="0" applyFont="1" applyBorder="1" applyAlignment="1" applyProtection="1">
      <alignment shrinkToFit="1"/>
      <protection/>
    </xf>
    <xf numFmtId="0" fontId="4" fillId="0" borderId="20" xfId="0" applyFont="1" applyBorder="1" applyAlignment="1" applyProtection="1">
      <alignment shrinkToFit="1"/>
      <protection/>
    </xf>
    <xf numFmtId="0" fontId="4" fillId="0" borderId="0" xfId="0" applyFont="1" applyBorder="1" applyAlignment="1" applyProtection="1">
      <alignment/>
      <protection/>
    </xf>
    <xf numFmtId="176" fontId="4" fillId="0" borderId="0" xfId="0" applyNumberFormat="1" applyFont="1" applyFill="1" applyAlignment="1" applyProtection="1">
      <alignment horizontal="right" vertical="center" shrinkToFit="1"/>
      <protection locked="0"/>
    </xf>
    <xf numFmtId="176" fontId="0" fillId="0" borderId="21" xfId="0" applyNumberFormat="1"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180" fontId="0" fillId="0" borderId="22" xfId="0" applyNumberFormat="1"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8" xfId="0" applyFill="1" applyBorder="1" applyAlignment="1" applyProtection="1">
      <alignment horizontal="center" vertical="center"/>
      <protection/>
    </xf>
    <xf numFmtId="0" fontId="0" fillId="33" borderId="24" xfId="0" applyFill="1" applyBorder="1" applyAlignment="1" applyProtection="1">
      <alignment horizontal="center" vertical="center"/>
      <protection/>
    </xf>
    <xf numFmtId="0" fontId="0" fillId="33" borderId="25" xfId="0" applyFill="1" applyBorder="1" applyAlignment="1" applyProtection="1">
      <alignment horizontal="center" vertical="center"/>
      <protection/>
    </xf>
    <xf numFmtId="0" fontId="0" fillId="33" borderId="26" xfId="0" applyFill="1" applyBorder="1" applyAlignment="1" applyProtection="1">
      <alignment horizontal="center" vertical="center"/>
      <protection/>
    </xf>
    <xf numFmtId="0" fontId="0" fillId="33" borderId="27" xfId="0" applyFill="1" applyBorder="1" applyAlignment="1" applyProtection="1">
      <alignment vertical="center"/>
      <protection/>
    </xf>
    <xf numFmtId="0" fontId="2" fillId="0" borderId="25" xfId="0" applyFont="1" applyBorder="1" applyAlignment="1" applyProtection="1">
      <alignment vertical="center" wrapText="1"/>
      <protection/>
    </xf>
    <xf numFmtId="0" fontId="0" fillId="33" borderId="28" xfId="0" applyFill="1" applyBorder="1" applyAlignment="1" applyProtection="1">
      <alignment horizontal="center" vertical="center"/>
      <protection/>
    </xf>
    <xf numFmtId="0" fontId="0" fillId="33" borderId="27" xfId="0" applyFill="1" applyBorder="1" applyAlignment="1" applyProtection="1">
      <alignment vertical="center" wrapText="1"/>
      <protection/>
    </xf>
    <xf numFmtId="0" fontId="0" fillId="33" borderId="29" xfId="0" applyFill="1" applyBorder="1" applyAlignment="1" applyProtection="1">
      <alignment horizontal="center" vertical="center"/>
      <protection/>
    </xf>
    <xf numFmtId="0" fontId="2" fillId="0" borderId="25" xfId="0" applyFont="1" applyBorder="1" applyAlignment="1" applyProtection="1">
      <alignment vertical="center"/>
      <protection/>
    </xf>
    <xf numFmtId="0" fontId="0" fillId="34" borderId="24" xfId="0" applyFill="1" applyBorder="1" applyAlignment="1" applyProtection="1">
      <alignment horizontal="center" vertical="center" wrapText="1"/>
      <protection/>
    </xf>
    <xf numFmtId="0" fontId="0" fillId="34" borderId="24" xfId="0"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0" fillId="34" borderId="27" xfId="0" applyFill="1" applyBorder="1" applyAlignment="1" applyProtection="1">
      <alignment vertical="center"/>
      <protection/>
    </xf>
    <xf numFmtId="0" fontId="0" fillId="0" borderId="30" xfId="0" applyBorder="1" applyAlignment="1" applyProtection="1">
      <alignment vertical="center" wrapText="1"/>
      <protection/>
    </xf>
    <xf numFmtId="0" fontId="0" fillId="0" borderId="31" xfId="0" applyBorder="1" applyAlignment="1" applyProtection="1">
      <alignment vertical="center" wrapText="1"/>
      <protection/>
    </xf>
    <xf numFmtId="0" fontId="12" fillId="34" borderId="27" xfId="0" applyFont="1" applyFill="1" applyBorder="1" applyAlignment="1" applyProtection="1">
      <alignment vertical="center" wrapText="1"/>
      <protection/>
    </xf>
    <xf numFmtId="0" fontId="0" fillId="34" borderId="27"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16"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8" xfId="0" applyFill="1" applyBorder="1" applyAlignment="1" applyProtection="1">
      <alignment horizontal="center" vertical="center"/>
      <protection/>
    </xf>
    <xf numFmtId="0" fontId="0" fillId="34" borderId="27" xfId="0" applyFill="1" applyBorder="1" applyAlignment="1" applyProtection="1">
      <alignment horizontal="center" vertical="center"/>
      <protection/>
    </xf>
    <xf numFmtId="0" fontId="0" fillId="34" borderId="32" xfId="0" applyFill="1" applyBorder="1" applyAlignment="1" applyProtection="1">
      <alignment horizontal="center" vertical="center"/>
      <protection/>
    </xf>
    <xf numFmtId="0" fontId="0" fillId="0" borderId="25" xfId="0" applyFill="1" applyBorder="1" applyAlignment="1" applyProtection="1">
      <alignment vertical="center" wrapText="1"/>
      <protection/>
    </xf>
    <xf numFmtId="0" fontId="0" fillId="0" borderId="3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33" xfId="0" applyFont="1" applyBorder="1" applyAlignment="1" applyProtection="1">
      <alignment vertical="center" wrapText="1"/>
      <protection/>
    </xf>
    <xf numFmtId="0" fontId="0" fillId="0" borderId="34" xfId="0" applyFont="1" applyBorder="1" applyAlignment="1" applyProtection="1">
      <alignment vertical="center" wrapText="1"/>
      <protection/>
    </xf>
    <xf numFmtId="0" fontId="0" fillId="0" borderId="25"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5" xfId="0" applyFill="1" applyBorder="1" applyAlignment="1" applyProtection="1">
      <alignment vertical="center"/>
      <protection/>
    </xf>
    <xf numFmtId="0" fontId="0" fillId="0" borderId="34" xfId="0" applyBorder="1" applyAlignment="1" applyProtection="1">
      <alignment vertical="center"/>
      <protection/>
    </xf>
    <xf numFmtId="0" fontId="0" fillId="0" borderId="35" xfId="0" applyBorder="1" applyAlignment="1" applyProtection="1">
      <alignment vertical="center"/>
      <protection/>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36" xfId="0" applyFont="1" applyFill="1" applyBorder="1" applyAlignment="1" applyProtection="1">
      <alignment vertical="center" wrapText="1"/>
      <protection/>
    </xf>
    <xf numFmtId="0" fontId="0" fillId="34" borderId="36" xfId="0" applyFont="1" applyFill="1" applyBorder="1" applyAlignment="1" applyProtection="1">
      <alignment vertical="center" wrapText="1"/>
      <protection/>
    </xf>
    <xf numFmtId="0" fontId="0" fillId="34" borderId="37" xfId="0" applyFont="1" applyFill="1" applyBorder="1" applyAlignment="1" applyProtection="1">
      <alignment vertical="center" wrapText="1"/>
      <protection/>
    </xf>
    <xf numFmtId="0" fontId="0" fillId="34" borderId="21"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34" borderId="23"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14" fontId="17" fillId="0" borderId="0" xfId="0" applyNumberFormat="1" applyFont="1" applyFill="1" applyBorder="1" applyAlignment="1" applyProtection="1">
      <alignment vertical="center" wrapText="1"/>
      <protection/>
    </xf>
    <xf numFmtId="180" fontId="4" fillId="0" borderId="0" xfId="0" applyNumberFormat="1" applyFont="1" applyAlignment="1" applyProtection="1">
      <alignment horizontal="left" vertical="center"/>
      <protection locked="0"/>
    </xf>
    <xf numFmtId="188" fontId="0" fillId="0" borderId="33" xfId="0" applyNumberFormat="1" applyFont="1" applyBorder="1" applyAlignment="1" applyProtection="1">
      <alignment horizontal="left" vertical="center" wrapText="1"/>
      <protection/>
    </xf>
    <xf numFmtId="188" fontId="0" fillId="0" borderId="31" xfId="0" applyNumberFormat="1" applyFont="1" applyBorder="1" applyAlignment="1" applyProtection="1">
      <alignment vertical="center" wrapText="1"/>
      <protection/>
    </xf>
    <xf numFmtId="188" fontId="0" fillId="0" borderId="38" xfId="0" applyNumberFormat="1" applyFont="1" applyBorder="1" applyAlignment="1" applyProtection="1">
      <alignment horizontal="left" vertical="center" wrapText="1"/>
      <protection/>
    </xf>
    <xf numFmtId="0" fontId="0" fillId="0" borderId="21" xfId="0" applyBorder="1" applyAlignment="1" applyProtection="1">
      <alignment vertical="center" wrapText="1"/>
      <protection/>
    </xf>
    <xf numFmtId="0" fontId="0" fillId="0" borderId="39" xfId="0" applyBorder="1" applyAlignment="1" applyProtection="1">
      <alignment vertical="center" wrapText="1"/>
      <protection/>
    </xf>
    <xf numFmtId="0" fontId="0" fillId="0" borderId="40" xfId="0" applyBorder="1" applyAlignment="1" applyProtection="1">
      <alignment vertical="center" wrapText="1"/>
      <protection/>
    </xf>
    <xf numFmtId="0" fontId="0" fillId="0" borderId="22" xfId="0" applyBorder="1" applyAlignment="1" applyProtection="1">
      <alignment vertical="center" wrapText="1"/>
      <protection/>
    </xf>
    <xf numFmtId="0" fontId="0" fillId="34" borderId="18" xfId="0" applyFont="1"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0" fillId="34" borderId="41" xfId="0" applyFill="1" applyBorder="1" applyAlignment="1" applyProtection="1">
      <alignment horizontal="center" vertical="center"/>
      <protection/>
    </xf>
    <xf numFmtId="0" fontId="0" fillId="34" borderId="28" xfId="0" applyFill="1" applyBorder="1" applyAlignment="1" applyProtection="1">
      <alignment horizontal="center" vertical="center"/>
      <protection/>
    </xf>
    <xf numFmtId="0" fontId="0" fillId="34" borderId="42" xfId="0" applyFill="1" applyBorder="1" applyAlignment="1" applyProtection="1">
      <alignment horizontal="center" vertical="center"/>
      <protection/>
    </xf>
    <xf numFmtId="0" fontId="2" fillId="0" borderId="28" xfId="0" applyFont="1" applyBorder="1" applyAlignment="1" applyProtection="1">
      <alignment horizontal="left" vertical="center" wrapText="1" indent="1"/>
      <protection/>
    </xf>
    <xf numFmtId="0" fontId="0" fillId="33" borderId="24" xfId="0" applyFill="1" applyBorder="1" applyAlignment="1" applyProtection="1">
      <alignment horizontal="center" vertical="center"/>
      <protection/>
    </xf>
    <xf numFmtId="0" fontId="0" fillId="33" borderId="43" xfId="0" applyFill="1" applyBorder="1" applyAlignment="1" applyProtection="1">
      <alignment horizontal="center" vertical="center"/>
      <protection/>
    </xf>
    <xf numFmtId="0" fontId="0" fillId="33" borderId="44" xfId="0" applyFill="1" applyBorder="1" applyAlignment="1" applyProtection="1">
      <alignment horizontal="center" vertical="center"/>
      <protection/>
    </xf>
    <xf numFmtId="0" fontId="2" fillId="0" borderId="45" xfId="0" applyFont="1" applyBorder="1" applyAlignment="1" applyProtection="1">
      <alignment horizontal="left" vertical="center" wrapText="1"/>
      <protection/>
    </xf>
    <xf numFmtId="0" fontId="2" fillId="0" borderId="46" xfId="0" applyFont="1" applyBorder="1" applyAlignment="1" applyProtection="1">
      <alignment horizontal="left" vertical="center"/>
      <protection/>
    </xf>
    <xf numFmtId="0" fontId="2" fillId="0" borderId="47" xfId="0" applyFont="1" applyBorder="1" applyAlignment="1" applyProtection="1">
      <alignment horizontal="left" vertical="center"/>
      <protection/>
    </xf>
    <xf numFmtId="0" fontId="18" fillId="0" borderId="0" xfId="0" applyFont="1" applyAlignment="1">
      <alignment horizontal="center" vertical="center"/>
    </xf>
    <xf numFmtId="0" fontId="4" fillId="0" borderId="0" xfId="0" applyFont="1" applyAlignment="1">
      <alignment vertical="top" wrapText="1"/>
    </xf>
    <xf numFmtId="0" fontId="4" fillId="0" borderId="0" xfId="0" applyFont="1" applyFill="1" applyAlignment="1">
      <alignment vertical="top" wrapText="1"/>
    </xf>
    <xf numFmtId="0" fontId="4" fillId="0" borderId="0" xfId="0" applyFont="1" applyFill="1" applyBorder="1" applyAlignment="1">
      <alignment vertical="center"/>
    </xf>
    <xf numFmtId="0" fontId="4" fillId="0" borderId="0" xfId="0" applyFont="1" applyBorder="1" applyAlignment="1">
      <alignment vertical="top" wrapText="1"/>
    </xf>
    <xf numFmtId="0" fontId="16" fillId="0" borderId="0" xfId="0" applyFont="1" applyFill="1" applyAlignment="1" applyProtection="1">
      <alignment vertical="top" wrapText="1"/>
      <protection/>
    </xf>
    <xf numFmtId="0" fontId="16" fillId="0" borderId="18" xfId="0" applyFont="1" applyBorder="1" applyAlignment="1">
      <alignment horizontal="center" vertical="center" wrapText="1"/>
    </xf>
    <xf numFmtId="0" fontId="16" fillId="0" borderId="18" xfId="0" applyFont="1" applyBorder="1" applyAlignment="1">
      <alignment vertical="center" wrapText="1"/>
    </xf>
    <xf numFmtId="0" fontId="16" fillId="0" borderId="18" xfId="0" applyFont="1" applyFill="1" applyBorder="1" applyAlignment="1">
      <alignment vertical="center" wrapText="1"/>
    </xf>
    <xf numFmtId="0" fontId="4" fillId="0" borderId="18" xfId="0" applyFont="1" applyBorder="1" applyAlignment="1">
      <alignment horizontal="center" vertical="center"/>
    </xf>
    <xf numFmtId="0" fontId="4" fillId="0" borderId="0" xfId="0" applyFont="1" applyAlignment="1">
      <alignment vertical="center" wrapText="1"/>
    </xf>
    <xf numFmtId="0" fontId="4" fillId="0" borderId="18" xfId="0" applyFont="1" applyBorder="1" applyAlignment="1">
      <alignment vertical="center"/>
    </xf>
    <xf numFmtId="0" fontId="16" fillId="0" borderId="0" xfId="0" applyFont="1" applyBorder="1" applyAlignment="1">
      <alignment vertical="center" wrapText="1"/>
    </xf>
    <xf numFmtId="0" fontId="10" fillId="0" borderId="18" xfId="0" applyFont="1" applyFill="1" applyBorder="1" applyAlignment="1">
      <alignment vertical="center" wrapText="1"/>
    </xf>
    <xf numFmtId="0" fontId="11" fillId="0" borderId="18" xfId="0"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18" xfId="0" applyFont="1" applyFill="1" applyBorder="1" applyAlignment="1">
      <alignment horizontal="left" vertical="center" wrapText="1"/>
    </xf>
    <xf numFmtId="0" fontId="10" fillId="0" borderId="18" xfId="0" applyFont="1" applyFill="1" applyBorder="1" applyAlignment="1">
      <alignment horizontal="justify" vertical="center" wrapText="1"/>
    </xf>
    <xf numFmtId="0" fontId="10" fillId="0" borderId="24" xfId="0" applyFont="1" applyFill="1" applyBorder="1" applyAlignment="1">
      <alignment horizontal="justify" vertical="top" wrapText="1"/>
    </xf>
    <xf numFmtId="0" fontId="0" fillId="0" borderId="44" xfId="0" applyFont="1" applyFill="1" applyBorder="1" applyAlignment="1">
      <alignment vertical="center" wrapText="1"/>
    </xf>
    <xf numFmtId="0" fontId="10" fillId="0" borderId="24"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24" xfId="0" applyFont="1" applyFill="1" applyBorder="1" applyAlignment="1">
      <alignment vertical="top" wrapText="1"/>
    </xf>
    <xf numFmtId="0" fontId="10" fillId="0" borderId="43" xfId="0" applyFont="1" applyFill="1" applyBorder="1" applyAlignment="1">
      <alignment vertical="top" wrapText="1"/>
    </xf>
    <xf numFmtId="0" fontId="10" fillId="0" borderId="44" xfId="0" applyFont="1" applyFill="1" applyBorder="1" applyAlignment="1">
      <alignment vertical="top" wrapText="1"/>
    </xf>
    <xf numFmtId="0" fontId="10" fillId="0" borderId="18" xfId="0" applyFont="1" applyFill="1" applyBorder="1" applyAlignment="1">
      <alignment horizontal="center" vertical="center" wrapText="1"/>
    </xf>
    <xf numFmtId="0" fontId="10" fillId="0" borderId="24" xfId="0" applyFont="1" applyFill="1" applyBorder="1" applyAlignment="1">
      <alignment vertical="center" wrapText="1"/>
    </xf>
    <xf numFmtId="0" fontId="10" fillId="0" borderId="43" xfId="0" applyFont="1" applyFill="1" applyBorder="1" applyAlignment="1">
      <alignment vertical="center" wrapText="1"/>
    </xf>
    <xf numFmtId="0" fontId="10" fillId="0" borderId="44" xfId="0" applyFont="1" applyFill="1" applyBorder="1" applyAlignment="1">
      <alignment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0" xfId="0" applyFont="1" applyFill="1" applyAlignment="1">
      <alignment vertical="top" wrapText="1" shrinkToFit="1"/>
    </xf>
    <xf numFmtId="0" fontId="10" fillId="0" borderId="0" xfId="0" applyFont="1" applyAlignment="1">
      <alignment vertical="top" wrapText="1" shrinkToFit="1"/>
    </xf>
    <xf numFmtId="0" fontId="10" fillId="0" borderId="0" xfId="0" applyFont="1" applyFill="1" applyAlignment="1">
      <alignment vertical="top" wrapText="1"/>
    </xf>
    <xf numFmtId="0" fontId="4" fillId="0" borderId="18" xfId="0" applyFont="1" applyBorder="1" applyAlignment="1" applyProtection="1">
      <alignment horizontal="center" vertical="center"/>
      <protection/>
    </xf>
    <xf numFmtId="0" fontId="4" fillId="0" borderId="18" xfId="0" applyFont="1" applyBorder="1" applyAlignment="1" applyProtection="1">
      <alignment vertical="center" wrapText="1"/>
      <protection/>
    </xf>
    <xf numFmtId="0" fontId="4" fillId="0" borderId="27" xfId="0" applyFont="1" applyBorder="1" applyAlignment="1" applyProtection="1">
      <alignment vertical="center"/>
      <protection/>
    </xf>
    <xf numFmtId="0" fontId="4" fillId="0" borderId="20" xfId="0" applyFont="1" applyBorder="1" applyAlignment="1" applyProtection="1">
      <alignment vertical="center"/>
      <protection/>
    </xf>
    <xf numFmtId="0" fontId="4" fillId="0" borderId="25" xfId="0" applyFont="1" applyBorder="1" applyAlignment="1" applyProtection="1">
      <alignment vertical="center"/>
      <protection/>
    </xf>
    <xf numFmtId="0" fontId="4" fillId="0" borderId="18" xfId="0" applyFont="1" applyBorder="1" applyAlignment="1" applyProtection="1">
      <alignment vertical="center"/>
      <protection/>
    </xf>
    <xf numFmtId="0" fontId="4" fillId="35" borderId="27" xfId="0" applyFont="1" applyFill="1" applyBorder="1" applyAlignment="1" applyProtection="1">
      <alignment vertical="center"/>
      <protection locked="0"/>
    </xf>
    <xf numFmtId="0" fontId="4" fillId="35" borderId="25" xfId="0" applyFont="1" applyFill="1" applyBorder="1" applyAlignment="1" applyProtection="1">
      <alignment vertical="center"/>
      <protection locked="0"/>
    </xf>
    <xf numFmtId="0" fontId="5" fillId="0" borderId="0" xfId="0" applyFont="1" applyAlignment="1" applyProtection="1">
      <alignment horizontal="center" vertical="center"/>
      <protection locked="0"/>
    </xf>
    <xf numFmtId="0" fontId="4" fillId="35" borderId="18" xfId="0" applyFont="1" applyFill="1" applyBorder="1" applyAlignment="1" applyProtection="1">
      <alignment vertical="center"/>
      <protection locked="0"/>
    </xf>
    <xf numFmtId="0" fontId="4" fillId="35" borderId="18" xfId="0" applyFont="1" applyFill="1" applyBorder="1" applyAlignment="1" applyProtection="1">
      <alignment vertical="center" wrapText="1"/>
      <protection locked="0"/>
    </xf>
    <xf numFmtId="0" fontId="15" fillId="0" borderId="0" xfId="0" applyFont="1" applyAlignment="1" applyProtection="1">
      <alignment horizontal="right" vertical="center" shrinkToFit="1"/>
      <protection locked="0"/>
    </xf>
    <xf numFmtId="0" fontId="4" fillId="0" borderId="27" xfId="0" applyFont="1" applyBorder="1" applyAlignment="1" applyProtection="1">
      <alignment vertical="center" wrapText="1"/>
      <protection/>
    </xf>
    <xf numFmtId="0" fontId="4" fillId="0" borderId="20" xfId="0" applyFont="1" applyBorder="1" applyAlignment="1" applyProtection="1">
      <alignment vertical="center" wrapText="1"/>
      <protection/>
    </xf>
    <xf numFmtId="0" fontId="4" fillId="0" borderId="25" xfId="0" applyFont="1" applyBorder="1" applyAlignment="1" applyProtection="1">
      <alignment vertical="center" wrapText="1"/>
      <protection/>
    </xf>
    <xf numFmtId="0" fontId="4" fillId="35" borderId="18" xfId="0" applyFont="1" applyFill="1" applyBorder="1" applyAlignment="1" applyProtection="1">
      <alignment horizontal="center" vertical="center"/>
      <protection locked="0"/>
    </xf>
    <xf numFmtId="0" fontId="4" fillId="0" borderId="44" xfId="0" applyFont="1" applyBorder="1" applyAlignment="1" applyProtection="1">
      <alignment horizontal="center" vertical="center" wrapText="1"/>
      <protection/>
    </xf>
    <xf numFmtId="0" fontId="4" fillId="35" borderId="20" xfId="0" applyFont="1" applyFill="1" applyBorder="1" applyAlignment="1" applyProtection="1">
      <alignment vertical="center"/>
      <protection locked="0"/>
    </xf>
    <xf numFmtId="0" fontId="4" fillId="0" borderId="24" xfId="0" applyFont="1" applyBorder="1" applyAlignment="1" applyProtection="1">
      <alignment vertical="center" wrapText="1"/>
      <protection/>
    </xf>
    <xf numFmtId="0" fontId="4" fillId="0" borderId="44" xfId="0" applyFont="1" applyBorder="1" applyAlignment="1" applyProtection="1">
      <alignment vertical="center" wrapText="1"/>
      <protection/>
    </xf>
    <xf numFmtId="0" fontId="4" fillId="35" borderId="24" xfId="0" applyFont="1" applyFill="1" applyBorder="1" applyAlignment="1" applyProtection="1">
      <alignment horizontal="center" vertical="center" wrapText="1"/>
      <protection locked="0"/>
    </xf>
    <xf numFmtId="0" fontId="4" fillId="0" borderId="16" xfId="0" applyFont="1" applyFill="1" applyBorder="1" applyAlignment="1" applyProtection="1">
      <alignment shrinkToFit="1"/>
      <protection locked="0"/>
    </xf>
    <xf numFmtId="0" fontId="4" fillId="0" borderId="20" xfId="0" applyFont="1" applyFill="1" applyBorder="1" applyAlignment="1" applyProtection="1">
      <alignment shrinkToFit="1"/>
      <protection locked="0"/>
    </xf>
    <xf numFmtId="0" fontId="15" fillId="0" borderId="0" xfId="0" applyFont="1" applyAlignment="1" applyProtection="1">
      <alignment horizontal="center" vertical="center" wrapText="1"/>
      <protection locked="0"/>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27" xfId="0" applyFont="1" applyBorder="1" applyAlignment="1">
      <alignment vertical="center"/>
    </xf>
    <xf numFmtId="0" fontId="4" fillId="0" borderId="20" xfId="0" applyFont="1" applyBorder="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6" fillId="0" borderId="0" xfId="0" applyFont="1" applyAlignment="1">
      <alignment horizontal="center" vertical="center"/>
    </xf>
    <xf numFmtId="0" fontId="4" fillId="0" borderId="0" xfId="0" applyFont="1" applyBorder="1" applyAlignment="1">
      <alignment horizontal="right" vertical="center"/>
    </xf>
    <xf numFmtId="0" fontId="4" fillId="0" borderId="53" xfId="0" applyFont="1" applyBorder="1" applyAlignment="1">
      <alignment horizontal="left" vertical="center"/>
    </xf>
    <xf numFmtId="0" fontId="4" fillId="0" borderId="25" xfId="0" applyFont="1" applyBorder="1" applyAlignment="1">
      <alignment horizontal="left" vertical="center"/>
    </xf>
    <xf numFmtId="0" fontId="4" fillId="0" borderId="27" xfId="0" applyFont="1" applyBorder="1" applyAlignment="1">
      <alignment horizontal="center" vertical="center"/>
    </xf>
    <xf numFmtId="0" fontId="4" fillId="0" borderId="20" xfId="0" applyFont="1" applyBorder="1" applyAlignment="1">
      <alignment horizontal="center" vertical="center"/>
    </xf>
    <xf numFmtId="0" fontId="4" fillId="0" borderId="25" xfId="0" applyFont="1" applyBorder="1" applyAlignment="1">
      <alignment horizontal="center" vertical="center"/>
    </xf>
    <xf numFmtId="0" fontId="4" fillId="0" borderId="54" xfId="0" applyFont="1" applyBorder="1" applyAlignment="1">
      <alignment horizontal="left" vertical="top"/>
    </xf>
    <xf numFmtId="0" fontId="4" fillId="0" borderId="55" xfId="0" applyFont="1" applyBorder="1" applyAlignment="1">
      <alignment horizontal="left" vertical="top"/>
    </xf>
    <xf numFmtId="0" fontId="4" fillId="0" borderId="56" xfId="0" applyFont="1" applyBorder="1" applyAlignment="1">
      <alignment horizontal="left" vertical="top"/>
    </xf>
    <xf numFmtId="176" fontId="4" fillId="0" borderId="0" xfId="0" applyNumberFormat="1" applyFont="1" applyAlignment="1">
      <alignment horizontal="right" vertical="center"/>
    </xf>
    <xf numFmtId="0" fontId="4" fillId="0" borderId="16" xfId="0" applyFont="1" applyBorder="1" applyAlignment="1">
      <alignment horizontal="left" vertical="center" indent="1"/>
    </xf>
    <xf numFmtId="0" fontId="4" fillId="0" borderId="51"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0" xfId="0" applyFont="1" applyBorder="1" applyAlignment="1">
      <alignment horizontal="left" vertical="center"/>
    </xf>
    <xf numFmtId="0" fontId="4" fillId="0" borderId="61" xfId="0" applyFont="1" applyBorder="1" applyAlignment="1">
      <alignment horizontal="left"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left" vertical="center" wrapText="1" indent="1"/>
    </xf>
    <xf numFmtId="0" fontId="4" fillId="0" borderId="65" xfId="0" applyFont="1" applyBorder="1" applyAlignment="1">
      <alignment horizontal="left" vertical="center" wrapText="1" indent="1"/>
    </xf>
    <xf numFmtId="0" fontId="4" fillId="0" borderId="66" xfId="0" applyFont="1" applyBorder="1" applyAlignment="1">
      <alignment horizontal="left" vertical="center" wrapText="1" indent="1"/>
    </xf>
    <xf numFmtId="0" fontId="4" fillId="0" borderId="67" xfId="0" applyFont="1" applyBorder="1" applyAlignment="1">
      <alignment horizontal="left" vertical="center"/>
    </xf>
    <xf numFmtId="0" fontId="4" fillId="0" borderId="36" xfId="0" applyFont="1" applyBorder="1" applyAlignment="1">
      <alignment horizontal="lef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0" applyFont="1" applyBorder="1" applyAlignment="1">
      <alignment horizontal="left" vertical="center"/>
    </xf>
    <xf numFmtId="0" fontId="4" fillId="0" borderId="71" xfId="0" applyFont="1" applyBorder="1" applyAlignment="1">
      <alignment horizontal="left"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0">
    <dxf>
      <font>
        <color indexed="9"/>
      </font>
    </dxf>
    <dxf>
      <font>
        <color indexed="9"/>
      </font>
    </dxf>
    <dxf>
      <font>
        <color indexed="9"/>
      </font>
    </dxf>
    <dxf>
      <font>
        <color indexed="9"/>
      </font>
    </dxf>
    <dxf>
      <font>
        <color indexed="9"/>
      </font>
    </dxf>
    <dxf>
      <font>
        <color indexed="9"/>
      </font>
    </dxf>
    <dxf>
      <font>
        <color indexed="9"/>
      </font>
    </dxf>
    <dxf>
      <font>
        <b/>
        <i val="0"/>
        <color indexed="10"/>
      </font>
    </dxf>
    <dxf>
      <font>
        <b/>
        <i val="0"/>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2266950</xdr:colOff>
      <xdr:row>7</xdr:row>
      <xdr:rowOff>209550</xdr:rowOff>
    </xdr:from>
    <xdr:to>
      <xdr:col>4</xdr:col>
      <xdr:colOff>2771775</xdr:colOff>
      <xdr:row>11</xdr:row>
      <xdr:rowOff>19050</xdr:rowOff>
    </xdr:to>
    <xdr:grpSp>
      <xdr:nvGrpSpPr>
        <xdr:cNvPr id="1" name="Group 1"/>
        <xdr:cNvGrpSpPr>
          <a:grpSpLocks/>
        </xdr:cNvGrpSpPr>
      </xdr:nvGrpSpPr>
      <xdr:grpSpPr>
        <a:xfrm>
          <a:off x="6724650" y="1362075"/>
          <a:ext cx="504825" cy="66675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1"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G43"/>
  <sheetViews>
    <sheetView zoomScalePageLayoutView="0" workbookViewId="0" topLeftCell="A1">
      <selection activeCell="E19" sqref="E19"/>
    </sheetView>
  </sheetViews>
  <sheetFormatPr defaultColWidth="9.00390625" defaultRowHeight="13.5"/>
  <cols>
    <col min="1" max="1" width="5.375" style="68" customWidth="1"/>
    <col min="2" max="2" width="13.50390625" style="68" customWidth="1"/>
    <col min="3" max="3" width="8.00390625" style="68" customWidth="1"/>
    <col min="4" max="4" width="17.875" style="68" customWidth="1"/>
    <col min="5" max="5" width="36.75390625" style="68" customWidth="1"/>
    <col min="6" max="6" width="35.25390625" style="68" customWidth="1"/>
    <col min="7" max="7" width="10.00390625" style="68" customWidth="1"/>
    <col min="8" max="16384" width="9.00390625" style="68" customWidth="1"/>
  </cols>
  <sheetData>
    <row r="1" ht="9" customHeight="1"/>
    <row r="2" spans="2:3" ht="17.25">
      <c r="B2" s="69" t="s">
        <v>43</v>
      </c>
      <c r="C2" s="69"/>
    </row>
    <row r="3" spans="2:3" ht="13.5">
      <c r="B3" s="70" t="s">
        <v>69</v>
      </c>
      <c r="C3" s="70"/>
    </row>
    <row r="4" spans="2:3" ht="13.5">
      <c r="B4" s="70" t="s">
        <v>71</v>
      </c>
      <c r="C4" s="70"/>
    </row>
    <row r="5" spans="2:6" ht="27" customHeight="1" thickBot="1">
      <c r="B5" s="71" t="s">
        <v>4</v>
      </c>
      <c r="C5" s="71"/>
      <c r="D5" s="71" t="s">
        <v>42</v>
      </c>
      <c r="E5" s="72" t="s">
        <v>68</v>
      </c>
      <c r="F5" s="73" t="s">
        <v>48</v>
      </c>
    </row>
    <row r="6" spans="2:6" ht="37.5" customHeight="1" thickTop="1">
      <c r="B6" s="132" t="s">
        <v>41</v>
      </c>
      <c r="C6" s="74"/>
      <c r="D6" s="75" t="s">
        <v>46</v>
      </c>
      <c r="E6" s="64" t="s">
        <v>60</v>
      </c>
      <c r="F6" s="76" t="s">
        <v>49</v>
      </c>
    </row>
    <row r="7" spans="2:7" ht="37.5" customHeight="1">
      <c r="B7" s="133"/>
      <c r="C7" s="77"/>
      <c r="D7" s="78" t="s">
        <v>24</v>
      </c>
      <c r="E7" s="65" t="s">
        <v>62</v>
      </c>
      <c r="F7" s="76" t="s">
        <v>53</v>
      </c>
      <c r="G7" s="131" t="s">
        <v>54</v>
      </c>
    </row>
    <row r="8" spans="2:7" ht="37.5" customHeight="1">
      <c r="B8" s="134"/>
      <c r="C8" s="79"/>
      <c r="D8" s="78" t="s">
        <v>40</v>
      </c>
      <c r="E8" s="66">
        <v>12345</v>
      </c>
      <c r="F8" s="76" t="s">
        <v>70</v>
      </c>
      <c r="G8" s="131"/>
    </row>
    <row r="9" spans="2:7" ht="37.5" customHeight="1">
      <c r="B9" s="132" t="s">
        <v>22</v>
      </c>
      <c r="C9" s="74"/>
      <c r="D9" s="78" t="s">
        <v>20</v>
      </c>
      <c r="E9" s="65" t="s">
        <v>61</v>
      </c>
      <c r="F9" s="80" t="s">
        <v>50</v>
      </c>
      <c r="G9" s="131"/>
    </row>
    <row r="10" spans="2:7" ht="37.5" customHeight="1">
      <c r="B10" s="133"/>
      <c r="C10" s="77"/>
      <c r="D10" s="78" t="s">
        <v>18</v>
      </c>
      <c r="E10" s="65" t="s">
        <v>56</v>
      </c>
      <c r="F10" s="76" t="s">
        <v>51</v>
      </c>
      <c r="G10" s="131"/>
    </row>
    <row r="11" spans="2:6" ht="37.5" customHeight="1">
      <c r="B11" s="133"/>
      <c r="C11" s="77"/>
      <c r="D11" s="78" t="s">
        <v>47</v>
      </c>
      <c r="E11" s="65" t="s">
        <v>64</v>
      </c>
      <c r="F11" s="76" t="s">
        <v>55</v>
      </c>
    </row>
    <row r="12" spans="2:6" ht="37.5" customHeight="1">
      <c r="B12" s="133"/>
      <c r="C12" s="77"/>
      <c r="D12" s="78" t="s">
        <v>206</v>
      </c>
      <c r="E12" s="66">
        <v>56789</v>
      </c>
      <c r="F12" s="76" t="s">
        <v>55</v>
      </c>
    </row>
    <row r="13" spans="2:6" ht="37.5" customHeight="1">
      <c r="B13" s="133"/>
      <c r="C13" s="77"/>
      <c r="D13" s="78" t="s">
        <v>45</v>
      </c>
      <c r="E13" s="65" t="s">
        <v>57</v>
      </c>
      <c r="F13" s="135" t="s">
        <v>52</v>
      </c>
    </row>
    <row r="14" spans="2:6" ht="37.5" customHeight="1">
      <c r="B14" s="133"/>
      <c r="C14" s="77"/>
      <c r="D14" s="78" t="s">
        <v>16</v>
      </c>
      <c r="E14" s="65" t="s">
        <v>58</v>
      </c>
      <c r="F14" s="136"/>
    </row>
    <row r="15" spans="2:6" ht="37.5" customHeight="1" thickBot="1">
      <c r="B15" s="134"/>
      <c r="C15" s="79"/>
      <c r="D15" s="78" t="s">
        <v>17</v>
      </c>
      <c r="E15" s="67" t="s">
        <v>59</v>
      </c>
      <c r="F15" s="137"/>
    </row>
    <row r="16" ht="37.5" customHeight="1" thickTop="1"/>
    <row r="17" spans="2:3" ht="17.25">
      <c r="B17" s="69" t="s">
        <v>72</v>
      </c>
      <c r="C17" s="69"/>
    </row>
    <row r="18" spans="2:6" ht="18" customHeight="1" thickBot="1">
      <c r="B18" s="126" t="s">
        <v>42</v>
      </c>
      <c r="C18" s="126"/>
      <c r="D18" s="126"/>
      <c r="E18" s="81" t="s">
        <v>68</v>
      </c>
      <c r="F18" s="82" t="s">
        <v>48</v>
      </c>
    </row>
    <row r="19" spans="2:6" ht="37.5" customHeight="1" thickTop="1">
      <c r="B19" s="127" t="s">
        <v>41</v>
      </c>
      <c r="C19" s="128"/>
      <c r="D19" s="84" t="s">
        <v>5</v>
      </c>
      <c r="E19" s="85" t="s">
        <v>215</v>
      </c>
      <c r="F19" s="86"/>
    </row>
    <row r="20" spans="2:6" ht="37.5" customHeight="1">
      <c r="B20" s="129"/>
      <c r="C20" s="130"/>
      <c r="D20" s="87" t="s">
        <v>110</v>
      </c>
      <c r="E20" s="119">
        <v>40841</v>
      </c>
      <c r="F20" s="120" t="s">
        <v>208</v>
      </c>
    </row>
    <row r="21" spans="2:6" ht="37.5" customHeight="1">
      <c r="B21" s="129"/>
      <c r="C21" s="130"/>
      <c r="D21" s="88" t="s">
        <v>111</v>
      </c>
      <c r="E21" s="119">
        <v>40843</v>
      </c>
      <c r="F21" s="120" t="s">
        <v>208</v>
      </c>
    </row>
    <row r="22" spans="2:6" ht="37.5" customHeight="1">
      <c r="B22" s="129"/>
      <c r="C22" s="130"/>
      <c r="D22" s="88" t="s">
        <v>147</v>
      </c>
      <c r="E22" s="119">
        <v>40854</v>
      </c>
      <c r="F22" s="120" t="s">
        <v>208</v>
      </c>
    </row>
    <row r="23" spans="2:6" ht="37.5" customHeight="1">
      <c r="B23" s="129"/>
      <c r="C23" s="130"/>
      <c r="D23" s="88" t="s">
        <v>148</v>
      </c>
      <c r="E23" s="119">
        <v>40856</v>
      </c>
      <c r="F23" s="120" t="s">
        <v>208</v>
      </c>
    </row>
    <row r="24" spans="2:6" ht="37.5" customHeight="1" thickBot="1">
      <c r="B24" s="129"/>
      <c r="C24" s="130"/>
      <c r="D24" s="88" t="s">
        <v>149</v>
      </c>
      <c r="E24" s="121">
        <v>40882</v>
      </c>
      <c r="F24" s="120" t="s">
        <v>208</v>
      </c>
    </row>
    <row r="25" spans="2:6" s="91" customFormat="1" ht="52.5" customHeight="1" thickTop="1">
      <c r="B25" s="89"/>
      <c r="C25" s="89"/>
      <c r="D25" s="89"/>
      <c r="E25" s="90"/>
      <c r="F25" s="117"/>
    </row>
    <row r="26" spans="2:6" ht="37.5" customHeight="1" thickBot="1">
      <c r="B26" s="92" t="s">
        <v>4</v>
      </c>
      <c r="C26" s="83" t="s">
        <v>126</v>
      </c>
      <c r="D26" s="93" t="s">
        <v>42</v>
      </c>
      <c r="E26" s="94" t="s">
        <v>68</v>
      </c>
      <c r="F26" s="92" t="s">
        <v>48</v>
      </c>
    </row>
    <row r="27" spans="2:6" ht="37.5" customHeight="1" thickTop="1">
      <c r="B27" s="84" t="s">
        <v>28</v>
      </c>
      <c r="C27" s="110" t="s">
        <v>214</v>
      </c>
      <c r="D27" s="105" t="s">
        <v>73</v>
      </c>
      <c r="E27" s="122" t="s">
        <v>209</v>
      </c>
      <c r="F27" s="95" t="s">
        <v>140</v>
      </c>
    </row>
    <row r="28" spans="2:6" ht="37.5" customHeight="1">
      <c r="B28" s="84" t="s">
        <v>30</v>
      </c>
      <c r="C28" s="111" t="s">
        <v>214</v>
      </c>
      <c r="D28" s="105" t="s">
        <v>7</v>
      </c>
      <c r="E28" s="123" t="s">
        <v>209</v>
      </c>
      <c r="F28" s="95" t="s">
        <v>140</v>
      </c>
    </row>
    <row r="29" spans="2:6" ht="37.5" customHeight="1">
      <c r="B29" s="84" t="s">
        <v>33</v>
      </c>
      <c r="C29" s="111" t="s">
        <v>150</v>
      </c>
      <c r="D29" s="105" t="s">
        <v>8</v>
      </c>
      <c r="E29" s="96" t="s">
        <v>210</v>
      </c>
      <c r="F29" s="95" t="s">
        <v>140</v>
      </c>
    </row>
    <row r="30" spans="2:6" ht="37.5" customHeight="1">
      <c r="B30" s="84" t="s">
        <v>34</v>
      </c>
      <c r="C30" s="111" t="s">
        <v>150</v>
      </c>
      <c r="D30" s="105" t="s">
        <v>9</v>
      </c>
      <c r="E30" s="96" t="s">
        <v>211</v>
      </c>
      <c r="F30" s="95" t="s">
        <v>140</v>
      </c>
    </row>
    <row r="31" spans="2:6" ht="37.5" customHeight="1">
      <c r="B31" s="84" t="s">
        <v>36</v>
      </c>
      <c r="C31" s="111" t="s">
        <v>150</v>
      </c>
      <c r="D31" s="105" t="s">
        <v>10</v>
      </c>
      <c r="E31" s="124" t="s">
        <v>212</v>
      </c>
      <c r="F31" s="95" t="s">
        <v>140</v>
      </c>
    </row>
    <row r="32" spans="2:6" ht="37.5" customHeight="1">
      <c r="B32" s="84" t="s">
        <v>38</v>
      </c>
      <c r="C32" s="111" t="s">
        <v>214</v>
      </c>
      <c r="D32" s="105" t="s">
        <v>11</v>
      </c>
      <c r="E32" s="125" t="s">
        <v>209</v>
      </c>
      <c r="F32" s="95" t="s">
        <v>140</v>
      </c>
    </row>
    <row r="33" spans="2:6" ht="37.5" customHeight="1">
      <c r="B33" s="88" t="s">
        <v>116</v>
      </c>
      <c r="C33" s="111" t="s">
        <v>214</v>
      </c>
      <c r="D33" s="105" t="s">
        <v>130</v>
      </c>
      <c r="E33" s="123" t="s">
        <v>209</v>
      </c>
      <c r="F33" s="95" t="s">
        <v>135</v>
      </c>
    </row>
    <row r="34" spans="2:7" ht="37.5" customHeight="1">
      <c r="B34" s="88" t="s">
        <v>117</v>
      </c>
      <c r="C34" s="111" t="s">
        <v>150</v>
      </c>
      <c r="D34" s="105" t="s">
        <v>131</v>
      </c>
      <c r="E34" s="96" t="s">
        <v>213</v>
      </c>
      <c r="F34" s="95" t="s">
        <v>132</v>
      </c>
      <c r="G34" s="97"/>
    </row>
    <row r="35" spans="2:7" ht="37.5" customHeight="1">
      <c r="B35" s="88" t="s">
        <v>118</v>
      </c>
      <c r="C35" s="111" t="s">
        <v>150</v>
      </c>
      <c r="D35" s="106" t="s">
        <v>13</v>
      </c>
      <c r="E35" s="98" t="s">
        <v>44</v>
      </c>
      <c r="F35" s="95" t="s">
        <v>133</v>
      </c>
      <c r="G35" s="97"/>
    </row>
    <row r="36" spans="2:7" ht="37.5" customHeight="1">
      <c r="B36" s="88" t="s">
        <v>119</v>
      </c>
      <c r="C36" s="111" t="s">
        <v>214</v>
      </c>
      <c r="D36" s="105" t="s">
        <v>134</v>
      </c>
      <c r="E36" s="123" t="s">
        <v>209</v>
      </c>
      <c r="F36" s="95" t="s">
        <v>135</v>
      </c>
      <c r="G36" s="97"/>
    </row>
    <row r="37" spans="2:7" ht="37.5" customHeight="1">
      <c r="B37" s="88" t="s">
        <v>120</v>
      </c>
      <c r="C37" s="111" t="s">
        <v>214</v>
      </c>
      <c r="D37" s="105" t="s">
        <v>112</v>
      </c>
      <c r="E37" s="99"/>
      <c r="F37" s="100"/>
      <c r="G37" s="97"/>
    </row>
    <row r="38" spans="2:7" ht="37.5" customHeight="1">
      <c r="B38" s="88" t="s">
        <v>121</v>
      </c>
      <c r="C38" s="111" t="s">
        <v>150</v>
      </c>
      <c r="D38" s="107" t="s">
        <v>138</v>
      </c>
      <c r="E38" s="98" t="s">
        <v>44</v>
      </c>
      <c r="F38" s="95" t="s">
        <v>133</v>
      </c>
      <c r="G38" s="97"/>
    </row>
    <row r="39" spans="2:7" ht="37.5" customHeight="1">
      <c r="B39" s="88" t="s">
        <v>122</v>
      </c>
      <c r="C39" s="111" t="s">
        <v>214</v>
      </c>
      <c r="D39" s="108" t="s">
        <v>114</v>
      </c>
      <c r="E39" s="99"/>
      <c r="F39" s="100"/>
      <c r="G39" s="101"/>
    </row>
    <row r="40" spans="2:6" ht="37.5" customHeight="1">
      <c r="B40" s="88" t="s">
        <v>123</v>
      </c>
      <c r="C40" s="111" t="s">
        <v>214</v>
      </c>
      <c r="D40" s="106" t="s">
        <v>109</v>
      </c>
      <c r="E40" s="123" t="s">
        <v>209</v>
      </c>
      <c r="F40" s="102" t="s">
        <v>136</v>
      </c>
    </row>
    <row r="41" spans="2:6" ht="36.75" customHeight="1">
      <c r="B41" s="88" t="s">
        <v>124</v>
      </c>
      <c r="C41" s="111" t="s">
        <v>150</v>
      </c>
      <c r="D41" s="108" t="s">
        <v>137</v>
      </c>
      <c r="E41" s="103"/>
      <c r="F41" s="102"/>
    </row>
    <row r="42" spans="2:6" ht="36.75" customHeight="1" thickBot="1">
      <c r="B42" s="88" t="s">
        <v>125</v>
      </c>
      <c r="C42" s="112" t="s">
        <v>214</v>
      </c>
      <c r="D42" s="109" t="s">
        <v>113</v>
      </c>
      <c r="E42" s="104"/>
      <c r="F42" s="102"/>
    </row>
    <row r="43" ht="14.25" thickTop="1">
      <c r="F43" s="91"/>
    </row>
  </sheetData>
  <sheetProtection password="E7B6" sheet="1"/>
  <mergeCells count="6">
    <mergeCell ref="B18:D18"/>
    <mergeCell ref="B19:C24"/>
    <mergeCell ref="G7:G10"/>
    <mergeCell ref="B6:B8"/>
    <mergeCell ref="B9:B15"/>
    <mergeCell ref="F13:F15"/>
  </mergeCells>
  <conditionalFormatting sqref="C27:C42">
    <cfRule type="cellIs" priority="1" dxfId="8" operator="equal" stopIfTrue="1">
      <formula>"適用"</formula>
    </cfRule>
  </conditionalFormatting>
  <dataValidations count="5">
    <dataValidation type="list" allowBlank="1" showInputMessage="1" showErrorMessage="1" sqref="E35 E38">
      <formula1>"土木,建築,設備"</formula1>
    </dataValidation>
    <dataValidation type="list" allowBlank="1" showInputMessage="1" showErrorMessage="1" sqref="E34">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9 E37"/>
    <dataValidation type="list" allowBlank="1" showInputMessage="1" showErrorMessage="1" sqref="C27:C42">
      <formula1>"適用,不適用"</formula1>
    </dataValidation>
    <dataValidation allowBlank="1" showInputMessage="1" showErrorMessage="1" imeMode="halfAlpha" sqref="E14:E15"/>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36</v>
      </c>
    </row>
    <row r="2" spans="12:14" ht="18" customHeight="1">
      <c r="L2" s="215" t="str">
        <f>'入力シート'!E6</f>
        <v>平成○○年○○月○○日</v>
      </c>
      <c r="M2" s="215"/>
      <c r="N2" s="215"/>
    </row>
    <row r="3" ht="54" customHeight="1"/>
    <row r="4" spans="1:14" ht="18" customHeight="1">
      <c r="A4" s="205" t="s">
        <v>3</v>
      </c>
      <c r="B4" s="205"/>
      <c r="C4" s="205"/>
      <c r="D4" s="205"/>
      <c r="E4" s="205"/>
      <c r="F4" s="205"/>
      <c r="G4" s="205"/>
      <c r="H4" s="205"/>
      <c r="I4" s="205"/>
      <c r="J4" s="205"/>
      <c r="K4" s="205"/>
      <c r="L4" s="205"/>
      <c r="M4" s="205"/>
      <c r="N4" s="205"/>
    </row>
    <row r="5" spans="1:14" ht="18" customHeight="1">
      <c r="A5" s="205" t="s">
        <v>37</v>
      </c>
      <c r="B5" s="205"/>
      <c r="C5" s="205"/>
      <c r="D5" s="205"/>
      <c r="E5" s="205"/>
      <c r="F5" s="205"/>
      <c r="G5" s="205"/>
      <c r="H5" s="205"/>
      <c r="I5" s="205"/>
      <c r="J5" s="205"/>
      <c r="K5" s="205"/>
      <c r="L5" s="205"/>
      <c r="M5" s="205"/>
      <c r="N5" s="205"/>
    </row>
    <row r="7" spans="1:14" ht="27" customHeight="1">
      <c r="A7" s="10" t="s">
        <v>5</v>
      </c>
      <c r="B7" s="216" t="str">
        <f>'入力シート'!E19</f>
        <v>野庭線から磯子高区線口径７００ｍｍ配水管新設工事（その１２）</v>
      </c>
      <c r="C7" s="216"/>
      <c r="D7" s="216"/>
      <c r="E7" s="216"/>
      <c r="F7" s="216"/>
      <c r="G7" s="216"/>
      <c r="H7" s="216"/>
      <c r="I7" s="216"/>
      <c r="J7" s="216"/>
      <c r="K7" s="216"/>
      <c r="L7" s="216"/>
      <c r="M7" s="216"/>
      <c r="N7" s="216"/>
    </row>
    <row r="8" spans="1:14" ht="27" customHeight="1">
      <c r="A8" s="10" t="s">
        <v>24</v>
      </c>
      <c r="B8" s="216" t="str">
        <f>'入力シート'!E7</f>
        <v>株式会社○○○○○○</v>
      </c>
      <c r="C8" s="216"/>
      <c r="D8" s="216"/>
      <c r="E8" s="216"/>
      <c r="F8" s="216"/>
      <c r="G8" s="216"/>
      <c r="H8" s="216"/>
      <c r="I8" s="216"/>
      <c r="J8" s="216"/>
      <c r="K8" s="216"/>
      <c r="L8" s="216"/>
      <c r="M8" s="216"/>
      <c r="N8" s="216"/>
    </row>
    <row r="9" ht="14.25" thickBot="1"/>
    <row r="10" spans="1:14" ht="54" customHeight="1" thickBot="1">
      <c r="A10" s="224" t="s">
        <v>74</v>
      </c>
      <c r="B10" s="225"/>
      <c r="C10" s="225"/>
      <c r="D10" s="225"/>
      <c r="E10" s="226" t="str">
        <f>IF('入力シート'!C31="適用",'入力シート'!E31,"今回工事ではこの項目を適用しません。")</f>
        <v>当工事における歩行者等及び道路利用者の安全管理について</v>
      </c>
      <c r="F10" s="227"/>
      <c r="G10" s="227"/>
      <c r="H10" s="227"/>
      <c r="I10" s="227"/>
      <c r="J10" s="227"/>
      <c r="K10" s="227"/>
      <c r="L10" s="227"/>
      <c r="M10" s="227"/>
      <c r="N10" s="228"/>
    </row>
    <row r="11" ht="14.25" thickBot="1"/>
    <row r="12" spans="1:14" ht="27" customHeight="1">
      <c r="A12" s="235" t="s">
        <v>78</v>
      </c>
      <c r="B12" s="199"/>
      <c r="C12" s="199"/>
      <c r="D12" s="199"/>
      <c r="E12" s="199"/>
      <c r="F12" s="199"/>
      <c r="G12" s="199"/>
      <c r="H12" s="199"/>
      <c r="I12" s="199"/>
      <c r="J12" s="199"/>
      <c r="K12" s="199"/>
      <c r="L12" s="199"/>
      <c r="M12" s="199"/>
      <c r="N12" s="236"/>
    </row>
    <row r="13" spans="1:14" ht="27" customHeight="1">
      <c r="A13" s="237"/>
      <c r="B13" s="230"/>
      <c r="C13" s="230"/>
      <c r="D13" s="230"/>
      <c r="E13" s="230"/>
      <c r="F13" s="230"/>
      <c r="G13" s="230"/>
      <c r="H13" s="230"/>
      <c r="I13" s="230"/>
      <c r="J13" s="230"/>
      <c r="K13" s="230"/>
      <c r="L13" s="230"/>
      <c r="M13" s="230"/>
      <c r="N13" s="231"/>
    </row>
    <row r="14" spans="1:14" ht="27" customHeight="1">
      <c r="A14" s="229"/>
      <c r="B14" s="222"/>
      <c r="C14" s="222"/>
      <c r="D14" s="222"/>
      <c r="E14" s="222"/>
      <c r="F14" s="222"/>
      <c r="G14" s="222"/>
      <c r="H14" s="222"/>
      <c r="I14" s="222"/>
      <c r="J14" s="222"/>
      <c r="K14" s="222"/>
      <c r="L14" s="222"/>
      <c r="M14" s="222"/>
      <c r="N14" s="223"/>
    </row>
    <row r="15" spans="1:14" ht="27" customHeight="1">
      <c r="A15" s="229"/>
      <c r="B15" s="222"/>
      <c r="C15" s="222"/>
      <c r="D15" s="222"/>
      <c r="E15" s="222"/>
      <c r="F15" s="222"/>
      <c r="G15" s="222"/>
      <c r="H15" s="222"/>
      <c r="I15" s="222"/>
      <c r="J15" s="222"/>
      <c r="K15" s="222"/>
      <c r="L15" s="222"/>
      <c r="M15" s="222"/>
      <c r="N15" s="223"/>
    </row>
    <row r="16" spans="1:14" ht="27" customHeight="1">
      <c r="A16" s="229"/>
      <c r="B16" s="222"/>
      <c r="C16" s="222"/>
      <c r="D16" s="222"/>
      <c r="E16" s="222"/>
      <c r="F16" s="222"/>
      <c r="G16" s="222"/>
      <c r="H16" s="222"/>
      <c r="I16" s="222"/>
      <c r="J16" s="222"/>
      <c r="K16" s="222"/>
      <c r="L16" s="222"/>
      <c r="M16" s="222"/>
      <c r="N16" s="223"/>
    </row>
    <row r="17" spans="1:14" ht="27" customHeight="1">
      <c r="A17" s="229"/>
      <c r="B17" s="222"/>
      <c r="C17" s="222"/>
      <c r="D17" s="222"/>
      <c r="E17" s="222"/>
      <c r="F17" s="222"/>
      <c r="G17" s="222"/>
      <c r="H17" s="222"/>
      <c r="I17" s="222"/>
      <c r="J17" s="222"/>
      <c r="K17" s="222"/>
      <c r="L17" s="222"/>
      <c r="M17" s="222"/>
      <c r="N17" s="223"/>
    </row>
    <row r="18" spans="1:14" ht="27" customHeight="1">
      <c r="A18" s="229"/>
      <c r="B18" s="222"/>
      <c r="C18" s="222"/>
      <c r="D18" s="222"/>
      <c r="E18" s="222"/>
      <c r="F18" s="222"/>
      <c r="G18" s="222"/>
      <c r="H18" s="222"/>
      <c r="I18" s="222"/>
      <c r="J18" s="222"/>
      <c r="K18" s="222"/>
      <c r="L18" s="222"/>
      <c r="M18" s="222"/>
      <c r="N18" s="223"/>
    </row>
    <row r="19" spans="1:14" ht="27" customHeight="1">
      <c r="A19" s="229"/>
      <c r="B19" s="222"/>
      <c r="C19" s="222"/>
      <c r="D19" s="222"/>
      <c r="E19" s="222"/>
      <c r="F19" s="222"/>
      <c r="G19" s="222"/>
      <c r="H19" s="222"/>
      <c r="I19" s="222"/>
      <c r="J19" s="222"/>
      <c r="K19" s="222"/>
      <c r="L19" s="222"/>
      <c r="M19" s="222"/>
      <c r="N19" s="223"/>
    </row>
    <row r="20" spans="1:14" ht="27" customHeight="1">
      <c r="A20" s="229"/>
      <c r="B20" s="222"/>
      <c r="C20" s="222"/>
      <c r="D20" s="222"/>
      <c r="E20" s="222"/>
      <c r="F20" s="222"/>
      <c r="G20" s="222"/>
      <c r="H20" s="222"/>
      <c r="I20" s="222"/>
      <c r="J20" s="222"/>
      <c r="K20" s="222"/>
      <c r="L20" s="222"/>
      <c r="M20" s="222"/>
      <c r="N20" s="223"/>
    </row>
    <row r="21" spans="1:14" ht="27" customHeight="1">
      <c r="A21" s="229"/>
      <c r="B21" s="222"/>
      <c r="C21" s="222"/>
      <c r="D21" s="222"/>
      <c r="E21" s="222"/>
      <c r="F21" s="222"/>
      <c r="G21" s="222"/>
      <c r="H21" s="222"/>
      <c r="I21" s="222"/>
      <c r="J21" s="222"/>
      <c r="K21" s="222"/>
      <c r="L21" s="222"/>
      <c r="M21" s="222"/>
      <c r="N21" s="223"/>
    </row>
    <row r="22" spans="1:14" ht="27" customHeight="1">
      <c r="A22" s="229"/>
      <c r="B22" s="222"/>
      <c r="C22" s="222"/>
      <c r="D22" s="222"/>
      <c r="E22" s="222"/>
      <c r="F22" s="222"/>
      <c r="G22" s="222"/>
      <c r="H22" s="222"/>
      <c r="I22" s="222"/>
      <c r="J22" s="222"/>
      <c r="K22" s="222"/>
      <c r="L22" s="222"/>
      <c r="M22" s="222"/>
      <c r="N22" s="223"/>
    </row>
    <row r="23" spans="1:14" ht="27" customHeight="1">
      <c r="A23" s="229"/>
      <c r="B23" s="222"/>
      <c r="C23" s="222"/>
      <c r="D23" s="222"/>
      <c r="E23" s="222"/>
      <c r="F23" s="222"/>
      <c r="G23" s="222"/>
      <c r="H23" s="222"/>
      <c r="I23" s="222"/>
      <c r="J23" s="222"/>
      <c r="K23" s="222"/>
      <c r="L23" s="222"/>
      <c r="M23" s="222"/>
      <c r="N23" s="223"/>
    </row>
    <row r="24" spans="1:14" ht="27" customHeight="1">
      <c r="A24" s="229"/>
      <c r="B24" s="222"/>
      <c r="C24" s="222"/>
      <c r="D24" s="222"/>
      <c r="E24" s="222"/>
      <c r="F24" s="222"/>
      <c r="G24" s="222"/>
      <c r="H24" s="222"/>
      <c r="I24" s="222"/>
      <c r="J24" s="222"/>
      <c r="K24" s="222"/>
      <c r="L24" s="222"/>
      <c r="M24" s="222"/>
      <c r="N24" s="223"/>
    </row>
    <row r="25" spans="1:14" ht="27" customHeight="1">
      <c r="A25" s="229"/>
      <c r="B25" s="222"/>
      <c r="C25" s="222"/>
      <c r="D25" s="222"/>
      <c r="E25" s="222"/>
      <c r="F25" s="222"/>
      <c r="G25" s="222"/>
      <c r="H25" s="222"/>
      <c r="I25" s="222"/>
      <c r="J25" s="222"/>
      <c r="K25" s="222"/>
      <c r="L25" s="222"/>
      <c r="M25" s="222"/>
      <c r="N25" s="223"/>
    </row>
    <row r="26" spans="1:14" ht="27" customHeight="1">
      <c r="A26" s="229"/>
      <c r="B26" s="222"/>
      <c r="C26" s="222"/>
      <c r="D26" s="222"/>
      <c r="E26" s="222"/>
      <c r="F26" s="222"/>
      <c r="G26" s="222"/>
      <c r="H26" s="222"/>
      <c r="I26" s="222"/>
      <c r="J26" s="222"/>
      <c r="K26" s="222"/>
      <c r="L26" s="222"/>
      <c r="M26" s="222"/>
      <c r="N26" s="223"/>
    </row>
    <row r="27" spans="1:14" ht="27" customHeight="1">
      <c r="A27" s="229"/>
      <c r="B27" s="222"/>
      <c r="C27" s="222"/>
      <c r="D27" s="222"/>
      <c r="E27" s="222"/>
      <c r="F27" s="222"/>
      <c r="G27" s="222"/>
      <c r="H27" s="222"/>
      <c r="I27" s="222"/>
      <c r="J27" s="222"/>
      <c r="K27" s="222"/>
      <c r="L27" s="222"/>
      <c r="M27" s="222"/>
      <c r="N27" s="223"/>
    </row>
    <row r="28" spans="1:14" ht="27" customHeight="1">
      <c r="A28" s="229"/>
      <c r="B28" s="222"/>
      <c r="C28" s="222"/>
      <c r="D28" s="222"/>
      <c r="E28" s="222"/>
      <c r="F28" s="222"/>
      <c r="G28" s="222"/>
      <c r="H28" s="222"/>
      <c r="I28" s="222"/>
      <c r="J28" s="222"/>
      <c r="K28" s="222"/>
      <c r="L28" s="222"/>
      <c r="M28" s="222"/>
      <c r="N28" s="223"/>
    </row>
    <row r="29" spans="1:14" ht="27" customHeight="1">
      <c r="A29" s="229"/>
      <c r="B29" s="222"/>
      <c r="C29" s="222"/>
      <c r="D29" s="222"/>
      <c r="E29" s="222"/>
      <c r="F29" s="222"/>
      <c r="G29" s="222"/>
      <c r="H29" s="222"/>
      <c r="I29" s="222"/>
      <c r="J29" s="222"/>
      <c r="K29" s="222"/>
      <c r="L29" s="222"/>
      <c r="M29" s="222"/>
      <c r="N29" s="223"/>
    </row>
    <row r="30" spans="1:14" ht="27" customHeight="1">
      <c r="A30" s="229"/>
      <c r="B30" s="222"/>
      <c r="C30" s="222"/>
      <c r="D30" s="222"/>
      <c r="E30" s="222"/>
      <c r="F30" s="222"/>
      <c r="G30" s="222"/>
      <c r="H30" s="222"/>
      <c r="I30" s="222"/>
      <c r="J30" s="222"/>
      <c r="K30" s="222"/>
      <c r="L30" s="222"/>
      <c r="M30" s="222"/>
      <c r="N30" s="223"/>
    </row>
    <row r="31" spans="1:14" ht="27" customHeight="1">
      <c r="A31" s="229"/>
      <c r="B31" s="222"/>
      <c r="C31" s="222"/>
      <c r="D31" s="222"/>
      <c r="E31" s="222"/>
      <c r="F31" s="222"/>
      <c r="G31" s="222"/>
      <c r="H31" s="222"/>
      <c r="I31" s="222"/>
      <c r="J31" s="222"/>
      <c r="K31" s="222"/>
      <c r="L31" s="222"/>
      <c r="M31" s="222"/>
      <c r="N31" s="223"/>
    </row>
    <row r="32" spans="1:14" ht="27" customHeight="1">
      <c r="A32" s="229"/>
      <c r="B32" s="222"/>
      <c r="C32" s="222"/>
      <c r="D32" s="222"/>
      <c r="E32" s="222"/>
      <c r="F32" s="222"/>
      <c r="G32" s="222"/>
      <c r="H32" s="222"/>
      <c r="I32" s="222"/>
      <c r="J32" s="222"/>
      <c r="K32" s="222"/>
      <c r="L32" s="222"/>
      <c r="M32" s="222"/>
      <c r="N32" s="223"/>
    </row>
    <row r="33" spans="1:14" ht="27" customHeight="1">
      <c r="A33" s="229"/>
      <c r="B33" s="222"/>
      <c r="C33" s="222"/>
      <c r="D33" s="222"/>
      <c r="E33" s="222"/>
      <c r="F33" s="222"/>
      <c r="G33" s="222"/>
      <c r="H33" s="222"/>
      <c r="I33" s="222"/>
      <c r="J33" s="222"/>
      <c r="K33" s="222"/>
      <c r="L33" s="222"/>
      <c r="M33" s="222"/>
      <c r="N33" s="223"/>
    </row>
    <row r="34" spans="1:14" ht="27" customHeight="1">
      <c r="A34" s="229"/>
      <c r="B34" s="222"/>
      <c r="C34" s="222"/>
      <c r="D34" s="222"/>
      <c r="E34" s="222"/>
      <c r="F34" s="222"/>
      <c r="G34" s="222"/>
      <c r="H34" s="222"/>
      <c r="I34" s="222"/>
      <c r="J34" s="222"/>
      <c r="K34" s="222"/>
      <c r="L34" s="222"/>
      <c r="M34" s="222"/>
      <c r="N34" s="223"/>
    </row>
    <row r="35" spans="1:14" ht="27" customHeight="1" thickBot="1">
      <c r="A35" s="234"/>
      <c r="B35" s="232"/>
      <c r="C35" s="232"/>
      <c r="D35" s="232"/>
      <c r="E35" s="232"/>
      <c r="F35" s="232"/>
      <c r="G35" s="232"/>
      <c r="H35" s="232"/>
      <c r="I35" s="232"/>
      <c r="J35" s="232"/>
      <c r="K35" s="232"/>
      <c r="L35" s="232"/>
      <c r="M35" s="232"/>
      <c r="N35" s="233"/>
    </row>
    <row r="36" spans="1:14" ht="13.5" customHeight="1">
      <c r="A36" s="9"/>
      <c r="B36" s="9"/>
      <c r="C36" s="9"/>
      <c r="D36" s="9"/>
      <c r="E36" s="9"/>
      <c r="F36" s="9"/>
      <c r="G36" s="9"/>
      <c r="H36" s="9"/>
      <c r="I36" s="9"/>
      <c r="J36" s="9"/>
      <c r="K36" s="9"/>
      <c r="L36" s="9"/>
      <c r="M36" s="9"/>
      <c r="N36" s="9"/>
    </row>
    <row r="37" ht="13.5">
      <c r="N37" s="2" t="s">
        <v>31</v>
      </c>
    </row>
  </sheetData>
  <sheetProtection/>
  <mergeCells count="54">
    <mergeCell ref="A18:D18"/>
    <mergeCell ref="A21:D21"/>
    <mergeCell ref="A20:D20"/>
    <mergeCell ref="E13:N13"/>
    <mergeCell ref="E16:N16"/>
    <mergeCell ref="E17:N17"/>
    <mergeCell ref="E18:N18"/>
    <mergeCell ref="A19:D19"/>
    <mergeCell ref="E19:N19"/>
    <mergeCell ref="E20:N20"/>
    <mergeCell ref="E21:N21"/>
    <mergeCell ref="A35:D35"/>
    <mergeCell ref="A27:D27"/>
    <mergeCell ref="A28:D28"/>
    <mergeCell ref="A29:D29"/>
    <mergeCell ref="A33:D33"/>
    <mergeCell ref="A34:D34"/>
    <mergeCell ref="A31:D31"/>
    <mergeCell ref="A22:D22"/>
    <mergeCell ref="E22:N22"/>
    <mergeCell ref="E30:N30"/>
    <mergeCell ref="A26:D26"/>
    <mergeCell ref="E28:N28"/>
    <mergeCell ref="E29:N29"/>
    <mergeCell ref="E26:N26"/>
    <mergeCell ref="A30:D30"/>
    <mergeCell ref="E27:N27"/>
    <mergeCell ref="E33:N33"/>
    <mergeCell ref="A32:D32"/>
    <mergeCell ref="E32:N32"/>
    <mergeCell ref="A23:D23"/>
    <mergeCell ref="A24:D24"/>
    <mergeCell ref="E31:N31"/>
    <mergeCell ref="E23:N23"/>
    <mergeCell ref="E24:N24"/>
    <mergeCell ref="E25:N25"/>
    <mergeCell ref="A25:D25"/>
    <mergeCell ref="E35:N35"/>
    <mergeCell ref="E34:N34"/>
    <mergeCell ref="L2:N2"/>
    <mergeCell ref="A14:D14"/>
    <mergeCell ref="E14:N14"/>
    <mergeCell ref="A15:D15"/>
    <mergeCell ref="E15:N15"/>
    <mergeCell ref="B8:N8"/>
    <mergeCell ref="B7:N7"/>
    <mergeCell ref="A4:N4"/>
    <mergeCell ref="A5:N5"/>
    <mergeCell ref="A13:D13"/>
    <mergeCell ref="A16:D16"/>
    <mergeCell ref="A17:D17"/>
    <mergeCell ref="A12:N12"/>
    <mergeCell ref="A10:D10"/>
    <mergeCell ref="E10:N10"/>
  </mergeCells>
  <conditionalFormatting sqref="B7:N8 E10:N10">
    <cfRule type="cellIs" priority="1" dxfId="9"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38</v>
      </c>
    </row>
    <row r="2" spans="12:14" ht="18" customHeight="1">
      <c r="L2" s="215" t="str">
        <f>'入力シート'!E6</f>
        <v>平成○○年○○月○○日</v>
      </c>
      <c r="M2" s="215"/>
      <c r="N2" s="215"/>
    </row>
    <row r="3" ht="54" customHeight="1"/>
    <row r="4" spans="1:14" ht="18" customHeight="1">
      <c r="A4" s="205" t="s">
        <v>3</v>
      </c>
      <c r="B4" s="205"/>
      <c r="C4" s="205"/>
      <c r="D4" s="205"/>
      <c r="E4" s="205"/>
      <c r="F4" s="205"/>
      <c r="G4" s="205"/>
      <c r="H4" s="205"/>
      <c r="I4" s="205"/>
      <c r="J4" s="205"/>
      <c r="K4" s="205"/>
      <c r="L4" s="205"/>
      <c r="M4" s="205"/>
      <c r="N4" s="205"/>
    </row>
    <row r="5" spans="1:14" ht="18" customHeight="1">
      <c r="A5" s="205" t="s">
        <v>39</v>
      </c>
      <c r="B5" s="205"/>
      <c r="C5" s="205"/>
      <c r="D5" s="205"/>
      <c r="E5" s="205"/>
      <c r="F5" s="205"/>
      <c r="G5" s="205"/>
      <c r="H5" s="205"/>
      <c r="I5" s="205"/>
      <c r="J5" s="205"/>
      <c r="K5" s="205"/>
      <c r="L5" s="205"/>
      <c r="M5" s="205"/>
      <c r="N5" s="205"/>
    </row>
    <row r="7" spans="1:14" ht="27" customHeight="1">
      <c r="A7" s="10" t="s">
        <v>5</v>
      </c>
      <c r="B7" s="216" t="str">
        <f>'入力シート'!E19</f>
        <v>野庭線から磯子高区線口径７００ｍｍ配水管新設工事（その１２）</v>
      </c>
      <c r="C7" s="216"/>
      <c r="D7" s="216"/>
      <c r="E7" s="216"/>
      <c r="F7" s="216"/>
      <c r="G7" s="216"/>
      <c r="H7" s="216"/>
      <c r="I7" s="216"/>
      <c r="J7" s="216"/>
      <c r="K7" s="216"/>
      <c r="L7" s="216"/>
      <c r="M7" s="216"/>
      <c r="N7" s="216"/>
    </row>
    <row r="8" spans="1:14" ht="27" customHeight="1">
      <c r="A8" s="10" t="s">
        <v>24</v>
      </c>
      <c r="B8" s="216" t="str">
        <f>'入力シート'!E7</f>
        <v>株式会社○○○○○○</v>
      </c>
      <c r="C8" s="216"/>
      <c r="D8" s="216"/>
      <c r="E8" s="216"/>
      <c r="F8" s="216"/>
      <c r="G8" s="216"/>
      <c r="H8" s="216"/>
      <c r="I8" s="216"/>
      <c r="J8" s="216"/>
      <c r="K8" s="216"/>
      <c r="L8" s="216"/>
      <c r="M8" s="216"/>
      <c r="N8" s="216"/>
    </row>
    <row r="9" ht="14.25" thickBot="1"/>
    <row r="10" spans="1:14" ht="54" customHeight="1" thickBot="1">
      <c r="A10" s="224" t="s">
        <v>74</v>
      </c>
      <c r="B10" s="225"/>
      <c r="C10" s="225"/>
      <c r="D10" s="225"/>
      <c r="E10" s="226" t="str">
        <f>IF('入力シート'!C32="適用",'入力シート'!E32,"今回工事ではこの項目を適用しません。")</f>
        <v>今回工事ではこの項目を適用しません。</v>
      </c>
      <c r="F10" s="227"/>
      <c r="G10" s="227"/>
      <c r="H10" s="227"/>
      <c r="I10" s="227"/>
      <c r="J10" s="227"/>
      <c r="K10" s="227"/>
      <c r="L10" s="227"/>
      <c r="M10" s="227"/>
      <c r="N10" s="228"/>
    </row>
    <row r="11" ht="14.25" thickBot="1"/>
    <row r="12" spans="1:14" ht="27" customHeight="1">
      <c r="A12" s="235" t="s">
        <v>79</v>
      </c>
      <c r="B12" s="199"/>
      <c r="C12" s="199"/>
      <c r="D12" s="199"/>
      <c r="E12" s="199"/>
      <c r="F12" s="199"/>
      <c r="G12" s="199"/>
      <c r="H12" s="199"/>
      <c r="I12" s="199"/>
      <c r="J12" s="199"/>
      <c r="K12" s="199"/>
      <c r="L12" s="199"/>
      <c r="M12" s="199"/>
      <c r="N12" s="236"/>
    </row>
    <row r="13" spans="1:14" ht="27" customHeight="1">
      <c r="A13" s="237"/>
      <c r="B13" s="230"/>
      <c r="C13" s="230"/>
      <c r="D13" s="230"/>
      <c r="E13" s="230"/>
      <c r="F13" s="230"/>
      <c r="G13" s="230"/>
      <c r="H13" s="230"/>
      <c r="I13" s="230"/>
      <c r="J13" s="230"/>
      <c r="K13" s="230"/>
      <c r="L13" s="230"/>
      <c r="M13" s="230"/>
      <c r="N13" s="231"/>
    </row>
    <row r="14" spans="1:14" ht="27" customHeight="1">
      <c r="A14" s="229"/>
      <c r="B14" s="222"/>
      <c r="C14" s="222"/>
      <c r="D14" s="222"/>
      <c r="E14" s="222"/>
      <c r="F14" s="222"/>
      <c r="G14" s="222"/>
      <c r="H14" s="222"/>
      <c r="I14" s="222"/>
      <c r="J14" s="222"/>
      <c r="K14" s="222"/>
      <c r="L14" s="222"/>
      <c r="M14" s="222"/>
      <c r="N14" s="223"/>
    </row>
    <row r="15" spans="1:14" ht="27" customHeight="1">
      <c r="A15" s="229"/>
      <c r="B15" s="222"/>
      <c r="C15" s="222"/>
      <c r="D15" s="222"/>
      <c r="E15" s="222"/>
      <c r="F15" s="222"/>
      <c r="G15" s="222"/>
      <c r="H15" s="222"/>
      <c r="I15" s="222"/>
      <c r="J15" s="222"/>
      <c r="K15" s="222"/>
      <c r="L15" s="222"/>
      <c r="M15" s="222"/>
      <c r="N15" s="223"/>
    </row>
    <row r="16" spans="1:14" ht="27" customHeight="1">
      <c r="A16" s="229"/>
      <c r="B16" s="222"/>
      <c r="C16" s="222"/>
      <c r="D16" s="222"/>
      <c r="E16" s="222"/>
      <c r="F16" s="222"/>
      <c r="G16" s="222"/>
      <c r="H16" s="222"/>
      <c r="I16" s="222"/>
      <c r="J16" s="222"/>
      <c r="K16" s="222"/>
      <c r="L16" s="222"/>
      <c r="M16" s="222"/>
      <c r="N16" s="223"/>
    </row>
    <row r="17" spans="1:14" ht="27" customHeight="1">
      <c r="A17" s="229"/>
      <c r="B17" s="222"/>
      <c r="C17" s="222"/>
      <c r="D17" s="222"/>
      <c r="E17" s="222"/>
      <c r="F17" s="222"/>
      <c r="G17" s="222"/>
      <c r="H17" s="222"/>
      <c r="I17" s="222"/>
      <c r="J17" s="222"/>
      <c r="K17" s="222"/>
      <c r="L17" s="222"/>
      <c r="M17" s="222"/>
      <c r="N17" s="223"/>
    </row>
    <row r="18" spans="1:14" ht="27" customHeight="1">
      <c r="A18" s="229"/>
      <c r="B18" s="222"/>
      <c r="C18" s="222"/>
      <c r="D18" s="222"/>
      <c r="E18" s="222"/>
      <c r="F18" s="222"/>
      <c r="G18" s="222"/>
      <c r="H18" s="222"/>
      <c r="I18" s="222"/>
      <c r="J18" s="222"/>
      <c r="K18" s="222"/>
      <c r="L18" s="222"/>
      <c r="M18" s="222"/>
      <c r="N18" s="223"/>
    </row>
    <row r="19" spans="1:14" ht="27" customHeight="1">
      <c r="A19" s="229"/>
      <c r="B19" s="222"/>
      <c r="C19" s="222"/>
      <c r="D19" s="222"/>
      <c r="E19" s="222"/>
      <c r="F19" s="222"/>
      <c r="G19" s="222"/>
      <c r="H19" s="222"/>
      <c r="I19" s="222"/>
      <c r="J19" s="222"/>
      <c r="K19" s="222"/>
      <c r="L19" s="222"/>
      <c r="M19" s="222"/>
      <c r="N19" s="223"/>
    </row>
    <row r="20" spans="1:14" ht="27" customHeight="1">
      <c r="A20" s="229"/>
      <c r="B20" s="222"/>
      <c r="C20" s="222"/>
      <c r="D20" s="222"/>
      <c r="E20" s="222"/>
      <c r="F20" s="222"/>
      <c r="G20" s="222"/>
      <c r="H20" s="222"/>
      <c r="I20" s="222"/>
      <c r="J20" s="222"/>
      <c r="K20" s="222"/>
      <c r="L20" s="222"/>
      <c r="M20" s="222"/>
      <c r="N20" s="223"/>
    </row>
    <row r="21" spans="1:14" ht="27" customHeight="1">
      <c r="A21" s="229"/>
      <c r="B21" s="222"/>
      <c r="C21" s="222"/>
      <c r="D21" s="222"/>
      <c r="E21" s="222"/>
      <c r="F21" s="222"/>
      <c r="G21" s="222"/>
      <c r="H21" s="222"/>
      <c r="I21" s="222"/>
      <c r="J21" s="222"/>
      <c r="K21" s="222"/>
      <c r="L21" s="222"/>
      <c r="M21" s="222"/>
      <c r="N21" s="223"/>
    </row>
    <row r="22" spans="1:14" ht="27" customHeight="1">
      <c r="A22" s="229"/>
      <c r="B22" s="222"/>
      <c r="C22" s="222"/>
      <c r="D22" s="222"/>
      <c r="E22" s="222"/>
      <c r="F22" s="222"/>
      <c r="G22" s="222"/>
      <c r="H22" s="222"/>
      <c r="I22" s="222"/>
      <c r="J22" s="222"/>
      <c r="K22" s="222"/>
      <c r="L22" s="222"/>
      <c r="M22" s="222"/>
      <c r="N22" s="223"/>
    </row>
    <row r="23" spans="1:14" ht="27" customHeight="1">
      <c r="A23" s="229"/>
      <c r="B23" s="222"/>
      <c r="C23" s="222"/>
      <c r="D23" s="222"/>
      <c r="E23" s="222"/>
      <c r="F23" s="222"/>
      <c r="G23" s="222"/>
      <c r="H23" s="222"/>
      <c r="I23" s="222"/>
      <c r="J23" s="222"/>
      <c r="K23" s="222"/>
      <c r="L23" s="222"/>
      <c r="M23" s="222"/>
      <c r="N23" s="223"/>
    </row>
    <row r="24" spans="1:14" ht="27" customHeight="1">
      <c r="A24" s="229"/>
      <c r="B24" s="222"/>
      <c r="C24" s="222"/>
      <c r="D24" s="222"/>
      <c r="E24" s="222"/>
      <c r="F24" s="222"/>
      <c r="G24" s="222"/>
      <c r="H24" s="222"/>
      <c r="I24" s="222"/>
      <c r="J24" s="222"/>
      <c r="K24" s="222"/>
      <c r="L24" s="222"/>
      <c r="M24" s="222"/>
      <c r="N24" s="223"/>
    </row>
    <row r="25" spans="1:14" ht="27" customHeight="1">
      <c r="A25" s="229"/>
      <c r="B25" s="222"/>
      <c r="C25" s="222"/>
      <c r="D25" s="222"/>
      <c r="E25" s="222"/>
      <c r="F25" s="222"/>
      <c r="G25" s="222"/>
      <c r="H25" s="222"/>
      <c r="I25" s="222"/>
      <c r="J25" s="222"/>
      <c r="K25" s="222"/>
      <c r="L25" s="222"/>
      <c r="M25" s="222"/>
      <c r="N25" s="223"/>
    </row>
    <row r="26" spans="1:14" ht="27" customHeight="1">
      <c r="A26" s="229"/>
      <c r="B26" s="222"/>
      <c r="C26" s="222"/>
      <c r="D26" s="222"/>
      <c r="E26" s="222"/>
      <c r="F26" s="222"/>
      <c r="G26" s="222"/>
      <c r="H26" s="222"/>
      <c r="I26" s="222"/>
      <c r="J26" s="222"/>
      <c r="K26" s="222"/>
      <c r="L26" s="222"/>
      <c r="M26" s="222"/>
      <c r="N26" s="223"/>
    </row>
    <row r="27" spans="1:14" ht="27" customHeight="1">
      <c r="A27" s="229"/>
      <c r="B27" s="222"/>
      <c r="C27" s="222"/>
      <c r="D27" s="222"/>
      <c r="E27" s="222"/>
      <c r="F27" s="222"/>
      <c r="G27" s="222"/>
      <c r="H27" s="222"/>
      <c r="I27" s="222"/>
      <c r="J27" s="222"/>
      <c r="K27" s="222"/>
      <c r="L27" s="222"/>
      <c r="M27" s="222"/>
      <c r="N27" s="223"/>
    </row>
    <row r="28" spans="1:14" ht="27" customHeight="1">
      <c r="A28" s="229"/>
      <c r="B28" s="222"/>
      <c r="C28" s="222"/>
      <c r="D28" s="222"/>
      <c r="E28" s="222"/>
      <c r="F28" s="222"/>
      <c r="G28" s="222"/>
      <c r="H28" s="222"/>
      <c r="I28" s="222"/>
      <c r="J28" s="222"/>
      <c r="K28" s="222"/>
      <c r="L28" s="222"/>
      <c r="M28" s="222"/>
      <c r="N28" s="223"/>
    </row>
    <row r="29" spans="1:14" ht="27" customHeight="1">
      <c r="A29" s="229"/>
      <c r="B29" s="222"/>
      <c r="C29" s="222"/>
      <c r="D29" s="222"/>
      <c r="E29" s="222"/>
      <c r="F29" s="222"/>
      <c r="G29" s="222"/>
      <c r="H29" s="222"/>
      <c r="I29" s="222"/>
      <c r="J29" s="222"/>
      <c r="K29" s="222"/>
      <c r="L29" s="222"/>
      <c r="M29" s="222"/>
      <c r="N29" s="223"/>
    </row>
    <row r="30" spans="1:14" ht="27" customHeight="1">
      <c r="A30" s="229"/>
      <c r="B30" s="222"/>
      <c r="C30" s="222"/>
      <c r="D30" s="222"/>
      <c r="E30" s="222"/>
      <c r="F30" s="222"/>
      <c r="G30" s="222"/>
      <c r="H30" s="222"/>
      <c r="I30" s="222"/>
      <c r="J30" s="222"/>
      <c r="K30" s="222"/>
      <c r="L30" s="222"/>
      <c r="M30" s="222"/>
      <c r="N30" s="223"/>
    </row>
    <row r="31" spans="1:14" ht="27" customHeight="1">
      <c r="A31" s="229"/>
      <c r="B31" s="222"/>
      <c r="C31" s="222"/>
      <c r="D31" s="222"/>
      <c r="E31" s="222"/>
      <c r="F31" s="222"/>
      <c r="G31" s="222"/>
      <c r="H31" s="222"/>
      <c r="I31" s="222"/>
      <c r="J31" s="222"/>
      <c r="K31" s="222"/>
      <c r="L31" s="222"/>
      <c r="M31" s="222"/>
      <c r="N31" s="223"/>
    </row>
    <row r="32" spans="1:14" ht="27" customHeight="1">
      <c r="A32" s="229"/>
      <c r="B32" s="222"/>
      <c r="C32" s="222"/>
      <c r="D32" s="222"/>
      <c r="E32" s="222"/>
      <c r="F32" s="222"/>
      <c r="G32" s="222"/>
      <c r="H32" s="222"/>
      <c r="I32" s="222"/>
      <c r="J32" s="222"/>
      <c r="K32" s="222"/>
      <c r="L32" s="222"/>
      <c r="M32" s="222"/>
      <c r="N32" s="223"/>
    </row>
    <row r="33" spans="1:14" ht="27" customHeight="1">
      <c r="A33" s="229"/>
      <c r="B33" s="222"/>
      <c r="C33" s="222"/>
      <c r="D33" s="222"/>
      <c r="E33" s="222"/>
      <c r="F33" s="222"/>
      <c r="G33" s="222"/>
      <c r="H33" s="222"/>
      <c r="I33" s="222"/>
      <c r="J33" s="222"/>
      <c r="K33" s="222"/>
      <c r="L33" s="222"/>
      <c r="M33" s="222"/>
      <c r="N33" s="223"/>
    </row>
    <row r="34" spans="1:14" ht="27" customHeight="1">
      <c r="A34" s="229"/>
      <c r="B34" s="222"/>
      <c r="C34" s="222"/>
      <c r="D34" s="222"/>
      <c r="E34" s="222"/>
      <c r="F34" s="222"/>
      <c r="G34" s="222"/>
      <c r="H34" s="222"/>
      <c r="I34" s="222"/>
      <c r="J34" s="222"/>
      <c r="K34" s="222"/>
      <c r="L34" s="222"/>
      <c r="M34" s="222"/>
      <c r="N34" s="223"/>
    </row>
    <row r="35" spans="1:14" ht="27" customHeight="1" thickBot="1">
      <c r="A35" s="234"/>
      <c r="B35" s="232"/>
      <c r="C35" s="232"/>
      <c r="D35" s="232"/>
      <c r="E35" s="232"/>
      <c r="F35" s="232"/>
      <c r="G35" s="232"/>
      <c r="H35" s="232"/>
      <c r="I35" s="232"/>
      <c r="J35" s="232"/>
      <c r="K35" s="232"/>
      <c r="L35" s="232"/>
      <c r="M35" s="232"/>
      <c r="N35" s="233"/>
    </row>
    <row r="36" spans="1:14" ht="13.5" customHeight="1">
      <c r="A36" s="9"/>
      <c r="B36" s="9"/>
      <c r="C36" s="9"/>
      <c r="D36" s="9"/>
      <c r="E36" s="9"/>
      <c r="F36" s="9"/>
      <c r="G36" s="9"/>
      <c r="H36" s="9"/>
      <c r="I36" s="9"/>
      <c r="J36" s="9"/>
      <c r="K36" s="9"/>
      <c r="L36" s="9"/>
      <c r="M36" s="9"/>
      <c r="N36" s="9"/>
    </row>
    <row r="37" ht="13.5">
      <c r="N37" s="2" t="s">
        <v>31</v>
      </c>
    </row>
  </sheetData>
  <sheetProtection/>
  <mergeCells count="54">
    <mergeCell ref="A25:D25"/>
    <mergeCell ref="E20:N20"/>
    <mergeCell ref="A21:D21"/>
    <mergeCell ref="A26:D26"/>
    <mergeCell ref="E24:N24"/>
    <mergeCell ref="E21:N21"/>
    <mergeCell ref="E25:N25"/>
    <mergeCell ref="E26:N26"/>
    <mergeCell ref="A23:D23"/>
    <mergeCell ref="A22:D22"/>
    <mergeCell ref="E27:N27"/>
    <mergeCell ref="A15:D15"/>
    <mergeCell ref="E15:N15"/>
    <mergeCell ref="E22:N22"/>
    <mergeCell ref="E23:N23"/>
    <mergeCell ref="A18:D18"/>
    <mergeCell ref="A19:D19"/>
    <mergeCell ref="A27:D27"/>
    <mergeCell ref="A24:D24"/>
    <mergeCell ref="A20:D20"/>
    <mergeCell ref="L2:N2"/>
    <mergeCell ref="A14:D14"/>
    <mergeCell ref="E14:N14"/>
    <mergeCell ref="A17:D17"/>
    <mergeCell ref="E17:N17"/>
    <mergeCell ref="B8:N8"/>
    <mergeCell ref="B7:N7"/>
    <mergeCell ref="A4:N4"/>
    <mergeCell ref="A5:N5"/>
    <mergeCell ref="A13:D13"/>
    <mergeCell ref="A12:N12"/>
    <mergeCell ref="E19:N19"/>
    <mergeCell ref="E18:N18"/>
    <mergeCell ref="A10:D10"/>
    <mergeCell ref="E10:N10"/>
    <mergeCell ref="E16:N16"/>
    <mergeCell ref="E13:N13"/>
    <mergeCell ref="A16:D16"/>
    <mergeCell ref="E31:N31"/>
    <mergeCell ref="E29:N29"/>
    <mergeCell ref="A28:D28"/>
    <mergeCell ref="A29:D29"/>
    <mergeCell ref="A30:D30"/>
    <mergeCell ref="A31:D31"/>
    <mergeCell ref="A35:D35"/>
    <mergeCell ref="E35:N35"/>
    <mergeCell ref="E28:N28"/>
    <mergeCell ref="A34:D34"/>
    <mergeCell ref="E34:N34"/>
    <mergeCell ref="E33:N33"/>
    <mergeCell ref="A32:D32"/>
    <mergeCell ref="E32:N32"/>
    <mergeCell ref="A33:D33"/>
    <mergeCell ref="E30:N30"/>
  </mergeCells>
  <conditionalFormatting sqref="B7:N8 E10:N10">
    <cfRule type="cellIs" priority="1" dxfId="9"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B2:C10"/>
  <sheetViews>
    <sheetView tabSelected="1" zoomScalePageLayoutView="0"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38" t="s">
        <v>176</v>
      </c>
      <c r="C2" s="138"/>
    </row>
    <row r="3" spans="2:3" ht="15.75" customHeight="1">
      <c r="B3" s="113"/>
      <c r="C3" s="113"/>
    </row>
    <row r="4" spans="2:3" ht="28.5">
      <c r="B4" s="138" t="s">
        <v>178</v>
      </c>
      <c r="C4" s="138"/>
    </row>
    <row r="5" spans="2:3" ht="58.5" customHeight="1">
      <c r="B5" s="114"/>
      <c r="C5" s="114"/>
    </row>
    <row r="6" spans="2:3" ht="73.5" customHeight="1">
      <c r="B6" s="115" t="s">
        <v>5</v>
      </c>
      <c r="C6" s="116" t="str">
        <f>'入力シート'!E19</f>
        <v>野庭線から磯子高区線口径７００ｍｍ配水管新設工事（その１２）</v>
      </c>
    </row>
    <row r="7" spans="2:3" ht="364.5" customHeight="1">
      <c r="B7" s="114"/>
      <c r="C7" s="114"/>
    </row>
    <row r="8" spans="2:3" ht="28.5">
      <c r="B8" s="138" t="s">
        <v>177</v>
      </c>
      <c r="C8" s="138"/>
    </row>
    <row r="9" spans="2:3" ht="28.5">
      <c r="B9" s="114"/>
      <c r="C9" s="114"/>
    </row>
    <row r="10" spans="2:3" ht="28.5">
      <c r="B10" s="114"/>
      <c r="C10" s="114"/>
    </row>
  </sheetData>
  <sheetProtection password="E7B6" sheet="1" objects="1" scenarios="1" formatCells="0" formatRows="0" insertRows="0"/>
  <mergeCells count="3">
    <mergeCell ref="B2:C2"/>
    <mergeCell ref="B4:C4"/>
    <mergeCell ref="B8:C8"/>
  </mergeCells>
  <printOptions/>
  <pageMargins left="0.57" right="0.4"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53"/>
  <sheetViews>
    <sheetView zoomScalePageLayoutView="0" workbookViewId="0" topLeftCell="A1">
      <selection activeCell="A1" sqref="A1"/>
    </sheetView>
  </sheetViews>
  <sheetFormatPr defaultColWidth="9.00390625" defaultRowHeight="13.5"/>
  <cols>
    <col min="1" max="1" width="5.875" style="1" customWidth="1"/>
    <col min="2" max="2" width="9.25390625" style="1" customWidth="1"/>
    <col min="3" max="3" width="22.50390625" style="1" customWidth="1"/>
    <col min="4" max="4" width="19.625" style="1" customWidth="1"/>
    <col min="5" max="5" width="20.25390625" style="1" customWidth="1"/>
    <col min="6" max="6" width="9.50390625" style="1" customWidth="1"/>
    <col min="7" max="7" width="6.25390625" style="1" customWidth="1"/>
    <col min="8" max="16384" width="9.00390625" style="1" customWidth="1"/>
  </cols>
  <sheetData>
    <row r="1" ht="13.5">
      <c r="A1" s="1" t="s">
        <v>1</v>
      </c>
    </row>
    <row r="3" spans="1:7" ht="13.5">
      <c r="A3" s="148" t="s">
        <v>182</v>
      </c>
      <c r="B3" s="148"/>
      <c r="C3" s="148"/>
      <c r="D3" s="148"/>
      <c r="E3" s="148"/>
      <c r="F3" s="148"/>
      <c r="G3" s="148"/>
    </row>
    <row r="4" spans="1:7" ht="13.5">
      <c r="A4" s="148" t="s">
        <v>183</v>
      </c>
      <c r="B4" s="148"/>
      <c r="C4" s="141" t="str">
        <f>'入力シート'!E19</f>
        <v>野庭線から磯子高区線口径７００ｍｍ配水管新設工事（その１２）</v>
      </c>
      <c r="D4" s="141"/>
      <c r="E4" s="141"/>
      <c r="F4" s="141"/>
      <c r="G4" s="141"/>
    </row>
    <row r="5" spans="1:7" ht="41.25" customHeight="1">
      <c r="A5" s="148" t="s">
        <v>173</v>
      </c>
      <c r="B5" s="148"/>
      <c r="C5" s="148"/>
      <c r="D5" s="148"/>
      <c r="E5" s="148"/>
      <c r="F5" s="148"/>
      <c r="G5" s="148"/>
    </row>
    <row r="6" spans="1:2" ht="7.5" customHeight="1">
      <c r="A6" s="13"/>
      <c r="B6" s="13"/>
    </row>
    <row r="7" spans="1:7" ht="48" customHeight="1">
      <c r="A7" s="139" t="s">
        <v>184</v>
      </c>
      <c r="B7" s="139"/>
      <c r="C7" s="139"/>
      <c r="D7" s="139"/>
      <c r="E7" s="139"/>
      <c r="F7" s="139"/>
      <c r="G7" s="139"/>
    </row>
    <row r="8" spans="1:7" ht="7.5" customHeight="1">
      <c r="A8" s="13"/>
      <c r="B8" s="13"/>
      <c r="C8" s="13"/>
      <c r="D8" s="13"/>
      <c r="E8" s="13"/>
      <c r="F8" s="13"/>
      <c r="G8" s="13"/>
    </row>
    <row r="9" spans="1:7" ht="32.25" customHeight="1">
      <c r="A9" s="142" t="s">
        <v>185</v>
      </c>
      <c r="B9" s="142"/>
      <c r="C9" s="142"/>
      <c r="D9" s="142"/>
      <c r="E9" s="142"/>
      <c r="F9" s="142"/>
      <c r="G9" s="142"/>
    </row>
    <row r="10" spans="2:6" ht="13.5">
      <c r="B10" s="147" t="s">
        <v>141</v>
      </c>
      <c r="C10" s="147"/>
      <c r="D10" s="147"/>
      <c r="E10" s="14" t="s">
        <v>142</v>
      </c>
      <c r="F10" s="20"/>
    </row>
    <row r="11" spans="2:6" ht="13.5">
      <c r="B11" s="149" t="s">
        <v>143</v>
      </c>
      <c r="C11" s="149"/>
      <c r="D11" s="149"/>
      <c r="E11" s="34">
        <f>'入力シート'!E20</f>
        <v>40841</v>
      </c>
      <c r="F11" s="21"/>
    </row>
    <row r="12" spans="2:6" ht="13.5">
      <c r="B12" s="149" t="s">
        <v>144</v>
      </c>
      <c r="C12" s="149"/>
      <c r="D12" s="149"/>
      <c r="E12" s="34">
        <f>'入力シート'!E21</f>
        <v>40843</v>
      </c>
      <c r="F12" s="21"/>
    </row>
    <row r="13" spans="2:6" ht="13.5">
      <c r="B13" s="149" t="s">
        <v>145</v>
      </c>
      <c r="C13" s="149"/>
      <c r="D13" s="149"/>
      <c r="E13" s="35">
        <f>'入力シート'!E22</f>
        <v>40854</v>
      </c>
      <c r="F13" s="22"/>
    </row>
    <row r="14" spans="2:6" ht="13.5">
      <c r="B14" s="149"/>
      <c r="C14" s="149"/>
      <c r="D14" s="149"/>
      <c r="E14" s="36">
        <f>'入力シート'!E23</f>
        <v>40856</v>
      </c>
      <c r="F14" s="23"/>
    </row>
    <row r="15" spans="2:6" ht="13.5">
      <c r="B15" s="149" t="s">
        <v>146</v>
      </c>
      <c r="C15" s="149"/>
      <c r="D15" s="149"/>
      <c r="E15" s="37">
        <f>'入力シート'!E24</f>
        <v>40882</v>
      </c>
      <c r="F15" s="24"/>
    </row>
    <row r="16" ht="7.5" customHeight="1"/>
    <row r="17" spans="1:7" ht="108" customHeight="1">
      <c r="A17" s="143" t="s">
        <v>181</v>
      </c>
      <c r="B17" s="143"/>
      <c r="C17" s="143"/>
      <c r="D17" s="143"/>
      <c r="E17" s="143"/>
      <c r="F17" s="143"/>
      <c r="G17" s="143"/>
    </row>
    <row r="18" spans="1:7" s="16" customFormat="1" ht="7.5" customHeight="1">
      <c r="A18" s="15"/>
      <c r="B18" s="15"/>
      <c r="C18" s="15"/>
      <c r="D18" s="15"/>
      <c r="E18" s="15"/>
      <c r="F18" s="15"/>
      <c r="G18" s="15"/>
    </row>
    <row r="19" spans="1:7" ht="30" customHeight="1">
      <c r="A19" s="139" t="s">
        <v>186</v>
      </c>
      <c r="B19" s="139"/>
      <c r="C19" s="139"/>
      <c r="D19" s="139"/>
      <c r="E19" s="139"/>
      <c r="F19" s="139"/>
      <c r="G19" s="139"/>
    </row>
    <row r="20" spans="2:7" s="18" customFormat="1" ht="16.5" customHeight="1">
      <c r="B20" s="144" t="s">
        <v>155</v>
      </c>
      <c r="C20" s="144"/>
      <c r="D20" s="144" t="s">
        <v>154</v>
      </c>
      <c r="E20" s="144"/>
      <c r="F20" s="144"/>
      <c r="G20" s="17"/>
    </row>
    <row r="21" spans="1:7" ht="30" customHeight="1">
      <c r="A21" s="13"/>
      <c r="B21" s="145" t="s">
        <v>187</v>
      </c>
      <c r="C21" s="145"/>
      <c r="D21" s="146" t="str">
        <f>IF('入力シート'!C27="適用",'入力シート'!E27,"今回工事ではこの項目を適用しません。")</f>
        <v>今回工事ではこの項目を適用しません。</v>
      </c>
      <c r="E21" s="146"/>
      <c r="F21" s="146"/>
      <c r="G21" s="17"/>
    </row>
    <row r="22" spans="1:7" ht="30" customHeight="1">
      <c r="A22" s="13"/>
      <c r="B22" s="145" t="s">
        <v>188</v>
      </c>
      <c r="C22" s="145"/>
      <c r="D22" s="146" t="str">
        <f>IF('入力シート'!C28="適用",'入力シート'!E28,"今回工事ではこの項目を適用しません。")</f>
        <v>今回工事ではこの項目を適用しません。</v>
      </c>
      <c r="E22" s="146"/>
      <c r="F22" s="146"/>
      <c r="G22" s="17"/>
    </row>
    <row r="23" spans="1:7" ht="30" customHeight="1">
      <c r="A23" s="13"/>
      <c r="B23" s="145" t="s">
        <v>189</v>
      </c>
      <c r="C23" s="145"/>
      <c r="D23" s="146" t="str">
        <f>IF('入力シート'!C29="適用",'入力シート'!E29,"今回工事ではこの項目を適用しません。")</f>
        <v>立坑の築造及び撤去に関することについて</v>
      </c>
      <c r="E23" s="146"/>
      <c r="F23" s="146"/>
      <c r="G23" s="17"/>
    </row>
    <row r="24" spans="1:7" ht="30" customHeight="1">
      <c r="A24" s="13"/>
      <c r="B24" s="145" t="s">
        <v>190</v>
      </c>
      <c r="C24" s="145"/>
      <c r="D24" s="146" t="str">
        <f>IF('入力シート'!C30="適用",'入力シート'!E30,"今回工事ではこの項目を適用しません。")</f>
        <v>周辺商業施設及び地域住民への配慮について</v>
      </c>
      <c r="E24" s="146"/>
      <c r="F24" s="146"/>
      <c r="G24" s="17"/>
    </row>
    <row r="25" spans="1:7" ht="30" customHeight="1">
      <c r="A25" s="13"/>
      <c r="B25" s="145" t="s">
        <v>191</v>
      </c>
      <c r="C25" s="145"/>
      <c r="D25" s="146" t="str">
        <f>IF('入力シート'!C31="適用",'入力シート'!E31,"今回工事ではこの項目を適用しません。")</f>
        <v>当工事における歩行者等及び道路利用者の安全管理について</v>
      </c>
      <c r="E25" s="146"/>
      <c r="F25" s="146"/>
      <c r="G25" s="17"/>
    </row>
    <row r="26" spans="1:7" ht="30" customHeight="1">
      <c r="A26" s="13"/>
      <c r="B26" s="145" t="s">
        <v>192</v>
      </c>
      <c r="C26" s="145"/>
      <c r="D26" s="146" t="str">
        <f>IF('入力シート'!C32="適用",'入力シート'!E32,"今回工事ではこの項目を適用しません。")</f>
        <v>今回工事ではこの項目を適用しません。</v>
      </c>
      <c r="E26" s="146"/>
      <c r="F26" s="146"/>
      <c r="G26" s="17"/>
    </row>
    <row r="27" spans="1:7" ht="30" customHeight="1">
      <c r="A27" s="13"/>
      <c r="B27" s="145" t="s">
        <v>193</v>
      </c>
      <c r="C27" s="145"/>
      <c r="D27" s="146" t="str">
        <f>IF('入力シート'!C33="適用",'入力シート'!E33,"今回工事ではこの項目を適用しません。")</f>
        <v>今回工事ではこの項目を適用しません。</v>
      </c>
      <c r="E27" s="146"/>
      <c r="F27" s="146"/>
      <c r="G27" s="17"/>
    </row>
    <row r="28" spans="1:7" ht="30.75" customHeight="1">
      <c r="A28" s="13"/>
      <c r="B28" s="145" t="s">
        <v>194</v>
      </c>
      <c r="C28" s="145"/>
      <c r="D28" s="146" t="str">
        <f>IF('入力シート'!C34="適用",'入力シート'!E34,"今回工事ではこの項目を適用しません。")</f>
        <v>上水道</v>
      </c>
      <c r="E28" s="146"/>
      <c r="F28" s="146"/>
      <c r="G28" s="17"/>
    </row>
    <row r="29" spans="1:7" ht="30" customHeight="1">
      <c r="A29" s="13"/>
      <c r="B29" s="145" t="s">
        <v>195</v>
      </c>
      <c r="C29" s="145"/>
      <c r="D29" s="146" t="str">
        <f>IF('入力シート'!C35="適用",'入力シート'!E35,"今回工事ではこの項目を適用しません。")</f>
        <v>土木</v>
      </c>
      <c r="E29" s="146"/>
      <c r="F29" s="146"/>
      <c r="G29" s="17"/>
    </row>
    <row r="30" spans="1:7" ht="30" customHeight="1">
      <c r="A30" s="13"/>
      <c r="B30" s="145" t="s">
        <v>156</v>
      </c>
      <c r="C30" s="145"/>
      <c r="D30" s="146" t="str">
        <f>IF('入力シート'!C36="適用",'入力シート'!E36,"今回工事ではこの項目を適用しません。")</f>
        <v>今回工事ではこの項目を適用しません。</v>
      </c>
      <c r="E30" s="146"/>
      <c r="F30" s="146"/>
      <c r="G30" s="17"/>
    </row>
    <row r="31" spans="1:7" ht="30.75" customHeight="1">
      <c r="A31" s="13"/>
      <c r="B31" s="145" t="s">
        <v>196</v>
      </c>
      <c r="C31" s="145"/>
      <c r="D31" s="146" t="str">
        <f>IF('入力シート'!C38="適用",'入力シート'!E38,"今回工事ではこの項目を適用しません。")</f>
        <v>土木</v>
      </c>
      <c r="E31" s="146"/>
      <c r="F31" s="146"/>
      <c r="G31" s="17"/>
    </row>
    <row r="32" spans="1:7" ht="30" customHeight="1">
      <c r="A32" s="13"/>
      <c r="B32" s="145" t="s">
        <v>153</v>
      </c>
      <c r="C32" s="145"/>
      <c r="D32" s="146" t="str">
        <f>IF('入力シート'!C40="適用",'入力シート'!E40,"今回工事ではこの項目を適用しません。")</f>
        <v>今回工事ではこの項目を適用しません。</v>
      </c>
      <c r="E32" s="146"/>
      <c r="F32" s="146"/>
      <c r="G32" s="17"/>
    </row>
    <row r="33" spans="1:7" ht="30" customHeight="1">
      <c r="A33" s="13"/>
      <c r="B33" s="150" t="s">
        <v>197</v>
      </c>
      <c r="C33" s="150"/>
      <c r="D33" s="150"/>
      <c r="E33" s="150"/>
      <c r="F33" s="150"/>
      <c r="G33" s="17"/>
    </row>
    <row r="34" spans="1:7" ht="7.5" customHeight="1">
      <c r="A34" s="12"/>
      <c r="B34" s="12"/>
      <c r="C34" s="12"/>
      <c r="D34" s="12"/>
      <c r="E34" s="12"/>
      <c r="F34" s="12"/>
      <c r="G34" s="12"/>
    </row>
    <row r="35" spans="1:7" ht="284.25" customHeight="1">
      <c r="A35" s="139" t="s">
        <v>198</v>
      </c>
      <c r="B35" s="139"/>
      <c r="C35" s="139"/>
      <c r="D35" s="139"/>
      <c r="E35" s="139"/>
      <c r="F35" s="139"/>
      <c r="G35" s="139"/>
    </row>
    <row r="36" spans="1:7" ht="7.5" customHeight="1">
      <c r="A36" s="13"/>
      <c r="B36" s="13"/>
      <c r="C36" s="13"/>
      <c r="D36" s="13"/>
      <c r="E36" s="13"/>
      <c r="F36" s="13"/>
      <c r="G36" s="13"/>
    </row>
    <row r="37" spans="1:7" ht="28.5" customHeight="1">
      <c r="A37" s="139" t="s">
        <v>199</v>
      </c>
      <c r="B37" s="139"/>
      <c r="C37" s="139"/>
      <c r="D37" s="139"/>
      <c r="E37" s="139"/>
      <c r="F37" s="139"/>
      <c r="G37" s="139"/>
    </row>
    <row r="38" spans="1:7" ht="7.5" customHeight="1">
      <c r="A38" s="13"/>
      <c r="B38" s="13"/>
      <c r="C38" s="13"/>
      <c r="D38" s="13"/>
      <c r="E38" s="13"/>
      <c r="F38" s="13"/>
      <c r="G38" s="13"/>
    </row>
    <row r="39" spans="1:7" ht="139.5" customHeight="1">
      <c r="A39" s="139" t="s">
        <v>200</v>
      </c>
      <c r="B39" s="139"/>
      <c r="C39" s="139"/>
      <c r="D39" s="139"/>
      <c r="E39" s="139"/>
      <c r="F39" s="139"/>
      <c r="G39" s="139"/>
    </row>
    <row r="40" spans="1:7" ht="7.5" customHeight="1">
      <c r="A40" s="13"/>
      <c r="B40" s="13"/>
      <c r="C40" s="13"/>
      <c r="D40" s="13"/>
      <c r="E40" s="13"/>
      <c r="F40" s="13"/>
      <c r="G40" s="13"/>
    </row>
    <row r="41" spans="1:7" ht="344.25" customHeight="1">
      <c r="A41" s="139" t="s">
        <v>0</v>
      </c>
      <c r="B41" s="139"/>
      <c r="C41" s="139"/>
      <c r="D41" s="139"/>
      <c r="E41" s="139"/>
      <c r="F41" s="139"/>
      <c r="G41" s="139"/>
    </row>
    <row r="42" spans="1:7" ht="6.75" customHeight="1">
      <c r="A42" s="13"/>
      <c r="B42" s="13"/>
      <c r="C42" s="13"/>
      <c r="D42" s="13"/>
      <c r="E42" s="13"/>
      <c r="F42" s="13"/>
      <c r="G42" s="13"/>
    </row>
    <row r="43" spans="1:7" ht="184.5" customHeight="1">
      <c r="A43" s="139" t="s">
        <v>179</v>
      </c>
      <c r="B43" s="139"/>
      <c r="C43" s="139"/>
      <c r="D43" s="139"/>
      <c r="E43" s="139"/>
      <c r="F43" s="139"/>
      <c r="G43" s="139"/>
    </row>
    <row r="44" spans="1:7" ht="9" customHeight="1">
      <c r="A44" s="19"/>
      <c r="B44" s="19"/>
      <c r="C44" s="19"/>
      <c r="D44" s="19"/>
      <c r="E44" s="19"/>
      <c r="F44" s="19"/>
      <c r="G44" s="19"/>
    </row>
    <row r="45" spans="1:7" ht="34.5" customHeight="1">
      <c r="A45" s="139" t="s">
        <v>201</v>
      </c>
      <c r="B45" s="139"/>
      <c r="C45" s="139"/>
      <c r="D45" s="139"/>
      <c r="E45" s="139"/>
      <c r="F45" s="139"/>
      <c r="G45" s="139"/>
    </row>
    <row r="46" spans="1:7" ht="7.5" customHeight="1">
      <c r="A46" s="13"/>
      <c r="B46" s="13"/>
      <c r="C46" s="13"/>
      <c r="D46" s="13"/>
      <c r="E46" s="13"/>
      <c r="F46" s="13"/>
      <c r="G46" s="13"/>
    </row>
    <row r="47" spans="1:7" ht="43.5" customHeight="1">
      <c r="A47" s="139" t="s">
        <v>202</v>
      </c>
      <c r="B47" s="139"/>
      <c r="C47" s="139"/>
      <c r="D47" s="139"/>
      <c r="E47" s="139"/>
      <c r="F47" s="139"/>
      <c r="G47" s="139"/>
    </row>
    <row r="48" spans="1:7" ht="7.5" customHeight="1">
      <c r="A48" s="13"/>
      <c r="B48" s="13"/>
      <c r="C48" s="13"/>
      <c r="D48" s="13"/>
      <c r="E48" s="13"/>
      <c r="F48" s="13"/>
      <c r="G48" s="13"/>
    </row>
    <row r="49" spans="1:7" ht="171" customHeight="1">
      <c r="A49" s="139" t="s">
        <v>174</v>
      </c>
      <c r="B49" s="139"/>
      <c r="C49" s="139"/>
      <c r="D49" s="139"/>
      <c r="E49" s="139"/>
      <c r="F49" s="139"/>
      <c r="G49" s="139"/>
    </row>
    <row r="50" spans="1:7" ht="7.5" customHeight="1">
      <c r="A50" s="13"/>
      <c r="B50" s="13"/>
      <c r="C50" s="13"/>
      <c r="D50" s="13"/>
      <c r="E50" s="13"/>
      <c r="F50" s="13"/>
      <c r="G50" s="13"/>
    </row>
    <row r="51" spans="1:7" ht="132" customHeight="1">
      <c r="A51" s="140" t="s">
        <v>203</v>
      </c>
      <c r="B51" s="140"/>
      <c r="C51" s="140"/>
      <c r="D51" s="140"/>
      <c r="E51" s="140"/>
      <c r="F51" s="140"/>
      <c r="G51" s="140"/>
    </row>
    <row r="52" spans="1:7" ht="7.5" customHeight="1">
      <c r="A52" s="13"/>
      <c r="B52" s="13"/>
      <c r="C52" s="13"/>
      <c r="D52" s="13"/>
      <c r="E52" s="13"/>
      <c r="F52" s="13"/>
      <c r="G52" s="13"/>
    </row>
    <row r="53" spans="1:7" ht="140.25" customHeight="1">
      <c r="A53" s="139" t="s">
        <v>204</v>
      </c>
      <c r="B53" s="139"/>
      <c r="C53" s="139"/>
      <c r="D53" s="139"/>
      <c r="E53" s="139"/>
      <c r="F53" s="139"/>
      <c r="G53" s="139"/>
    </row>
  </sheetData>
  <sheetProtection password="E7B6" sheet="1" formatCells="0" formatRows="0" insertRows="0"/>
  <mergeCells count="50">
    <mergeCell ref="B33:F33"/>
    <mergeCell ref="D25:F25"/>
    <mergeCell ref="D31:F31"/>
    <mergeCell ref="D27:F27"/>
    <mergeCell ref="D32:F32"/>
    <mergeCell ref="D28:F28"/>
    <mergeCell ref="D29:F29"/>
    <mergeCell ref="B32:C32"/>
    <mergeCell ref="D30:F30"/>
    <mergeCell ref="B31:C31"/>
    <mergeCell ref="B28:C28"/>
    <mergeCell ref="B29:C29"/>
    <mergeCell ref="D24:F24"/>
    <mergeCell ref="B24:C24"/>
    <mergeCell ref="D26:F26"/>
    <mergeCell ref="B27:C27"/>
    <mergeCell ref="A3:G3"/>
    <mergeCell ref="A5:G5"/>
    <mergeCell ref="A4:B4"/>
    <mergeCell ref="D20:F20"/>
    <mergeCell ref="B11:D11"/>
    <mergeCell ref="B12:D12"/>
    <mergeCell ref="B13:D14"/>
    <mergeCell ref="B15:D15"/>
    <mergeCell ref="D21:F21"/>
    <mergeCell ref="D22:F22"/>
    <mergeCell ref="D23:F23"/>
    <mergeCell ref="B10:D10"/>
    <mergeCell ref="B21:C21"/>
    <mergeCell ref="B22:C22"/>
    <mergeCell ref="B23:C23"/>
    <mergeCell ref="A35:G35"/>
    <mergeCell ref="C4:G4"/>
    <mergeCell ref="A7:G7"/>
    <mergeCell ref="A9:G9"/>
    <mergeCell ref="A17:G17"/>
    <mergeCell ref="A19:G19"/>
    <mergeCell ref="B20:C20"/>
    <mergeCell ref="B30:C30"/>
    <mergeCell ref="B25:C25"/>
    <mergeCell ref="B26:C26"/>
    <mergeCell ref="A37:G37"/>
    <mergeCell ref="A39:G39"/>
    <mergeCell ref="A43:G43"/>
    <mergeCell ref="A53:G53"/>
    <mergeCell ref="A41:G41"/>
    <mergeCell ref="A47:G47"/>
    <mergeCell ref="A49:G49"/>
    <mergeCell ref="A45:G45"/>
    <mergeCell ref="A51:G51"/>
  </mergeCells>
  <printOptions/>
  <pageMargins left="0.65" right="0.16" top="0.4" bottom="0.29" header="0.27" footer="0.1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65"/>
  <sheetViews>
    <sheetView zoomScalePageLayoutView="0" workbookViewId="0" topLeftCell="A1">
      <selection activeCell="A1" sqref="A1:H1"/>
    </sheetView>
  </sheetViews>
  <sheetFormatPr defaultColWidth="9.00390625" defaultRowHeight="13.5"/>
  <cols>
    <col min="1" max="3" width="9.00390625" style="25" customWidth="1"/>
    <col min="4" max="4" width="5.00390625" style="25" bestFit="1" customWidth="1"/>
    <col min="5" max="5" width="27.375" style="25" customWidth="1"/>
    <col min="6" max="6" width="9.625" style="25" customWidth="1"/>
    <col min="7" max="7" width="24.875" style="25" customWidth="1"/>
    <col min="8" max="8" width="7.125" style="25" customWidth="1"/>
    <col min="9" max="16384" width="9.00390625" style="25" customWidth="1"/>
  </cols>
  <sheetData>
    <row r="1" spans="1:8" ht="13.5">
      <c r="A1" s="169" t="s">
        <v>83</v>
      </c>
      <c r="B1" s="169"/>
      <c r="C1" s="169"/>
      <c r="D1" s="169"/>
      <c r="E1" s="169"/>
      <c r="F1" s="169"/>
      <c r="G1" s="169"/>
      <c r="H1" s="169"/>
    </row>
    <row r="2" spans="1:8" ht="13.5">
      <c r="A2" s="170" t="s">
        <v>84</v>
      </c>
      <c r="B2" s="170"/>
      <c r="C2" s="170"/>
      <c r="D2" s="170"/>
      <c r="E2" s="170"/>
      <c r="F2" s="170"/>
      <c r="G2" s="170"/>
      <c r="H2" s="170"/>
    </row>
    <row r="3" spans="1:8" ht="25.5">
      <c r="A3" s="26" t="s">
        <v>85</v>
      </c>
      <c r="B3" s="26" t="s">
        <v>106</v>
      </c>
      <c r="C3" s="26" t="s">
        <v>107</v>
      </c>
      <c r="D3" s="26" t="s">
        <v>86</v>
      </c>
      <c r="E3" s="26" t="s">
        <v>87</v>
      </c>
      <c r="F3" s="26" t="s">
        <v>108</v>
      </c>
      <c r="G3" s="26" t="s">
        <v>88</v>
      </c>
      <c r="H3" s="26" t="s">
        <v>89</v>
      </c>
    </row>
    <row r="4" spans="1:8" ht="33.75">
      <c r="A4" s="27" t="s">
        <v>162</v>
      </c>
      <c r="B4" s="28"/>
      <c r="C4" s="29"/>
      <c r="D4" s="30" t="s">
        <v>90</v>
      </c>
      <c r="E4" s="31" t="s">
        <v>165</v>
      </c>
      <c r="F4" s="29"/>
      <c r="G4" s="28"/>
      <c r="H4" s="32"/>
    </row>
    <row r="5" spans="1:8" ht="39" customHeight="1">
      <c r="A5" s="155" t="s">
        <v>91</v>
      </c>
      <c r="B5" s="155" t="s">
        <v>92</v>
      </c>
      <c r="C5" s="166" t="str">
        <f>IF('入力シート'!C27="適用",'入力シート'!E27,"今回工事ではこの項目を適用しません。")</f>
        <v>今回工事ではこの項目を適用しません。</v>
      </c>
      <c r="D5" s="165" t="str">
        <f>IF('入力シート'!C27="適用","２号","不要")</f>
        <v>不要</v>
      </c>
      <c r="E5" s="162" t="str">
        <f>IF('入力シート'!C27="適用","本件工事の概略工程表及び工程管理に係る技術的所見を記入して下さい。指定の様式をそのまま使用するか、項目を必要に応じて追加して記入してもかまいませんが、A4片面2枚あるいはA3片面1枚までを限度とします。","今回工事ではこの項目を適用しません。")</f>
        <v>今回工事ではこの項目を適用しません。</v>
      </c>
      <c r="F5" s="165">
        <f>IF('入力シート'!C27="適用","不要","")</f>
      </c>
      <c r="G5" s="31">
        <f>IF('入力シート'!$C$27="適用","工程管理に対して、現場条件を踏まえて適切であり、重要な項目が網羅されている。","")</f>
      </c>
      <c r="H5" s="33">
        <f>IF('入力シート'!$C$27="適用",6,"")</f>
      </c>
    </row>
    <row r="6" spans="1:8" ht="27.75" customHeight="1">
      <c r="A6" s="155"/>
      <c r="B6" s="155"/>
      <c r="C6" s="167"/>
      <c r="D6" s="165"/>
      <c r="E6" s="163"/>
      <c r="F6" s="165"/>
      <c r="G6" s="31">
        <f>IF('入力シート'!$C$27="適用","工程管理に対して、重要な項目が概ね記載されている。","")</f>
      </c>
      <c r="H6" s="33">
        <f>IF('入力シート'!$C$27="適用",3,"")</f>
      </c>
    </row>
    <row r="7" spans="1:8" ht="37.5" customHeight="1">
      <c r="A7" s="155"/>
      <c r="B7" s="155"/>
      <c r="C7" s="167"/>
      <c r="D7" s="165"/>
      <c r="E7" s="163"/>
      <c r="F7" s="165"/>
      <c r="G7" s="31">
        <f>IF('入力シート'!$C$27="適用","工程管理に対して、重要な項目の記載が十分でなく、一般的な事項が記載されている。","")</f>
      </c>
      <c r="H7" s="33">
        <f>IF('入力シート'!$C$27="適用",0,"")</f>
      </c>
    </row>
    <row r="8" spans="1:8" ht="13.5" customHeight="1">
      <c r="A8" s="155"/>
      <c r="B8" s="155"/>
      <c r="C8" s="168"/>
      <c r="D8" s="165"/>
      <c r="E8" s="164"/>
      <c r="F8" s="165"/>
      <c r="G8" s="31">
        <f>IF('入力シート'!$C$27="適用","不適切である。","")</f>
      </c>
      <c r="H8" s="33">
        <f>IF('入力シート'!$C$27="適用","欠格","")</f>
      </c>
    </row>
    <row r="9" spans="1:8" ht="39" customHeight="1">
      <c r="A9" s="155"/>
      <c r="B9" s="155" t="s">
        <v>93</v>
      </c>
      <c r="C9" s="166" t="str">
        <f>IF('入力シート'!C28="適用",'入力シート'!E28,"今回工事ではこの項目を適用しません。")</f>
        <v>今回工事ではこの項目を適用しません。</v>
      </c>
      <c r="D9" s="165" t="str">
        <f>IF('入力シート'!C28="適用","３号","不要")</f>
        <v>不要</v>
      </c>
      <c r="E9" s="162" t="str">
        <f>IF('入力シート'!C28="適用","指定された品質管理上配慮すべき事項について、現場の状況を踏まえて、その対策及び技術的所見を記入して下さい。
指定の様式(A4片面)1枚とします。","今回工事ではこの項目を適用しません。")</f>
        <v>今回工事ではこの項目を適用しません。</v>
      </c>
      <c r="F9" s="165">
        <f>IF('入力シート'!C28="適用","不要","")</f>
      </c>
      <c r="G9" s="31">
        <f>IF('入力シート'!$C$28="適用","配慮すべき事項に対して、現場条件を踏まえて適切であり、重要な項目が網羅されている。","")</f>
      </c>
      <c r="H9" s="33">
        <f>IF('入力シート'!$C$28="適用",6,"")</f>
      </c>
    </row>
    <row r="10" spans="1:8" ht="27.75" customHeight="1">
      <c r="A10" s="155"/>
      <c r="B10" s="155"/>
      <c r="C10" s="167"/>
      <c r="D10" s="165"/>
      <c r="E10" s="163"/>
      <c r="F10" s="165"/>
      <c r="G10" s="31">
        <f>IF('入力シート'!$C$28="適用","配慮すべき事項に対して、重要な項目が概ね記載されている。","")</f>
      </c>
      <c r="H10" s="33">
        <f>IF('入力シート'!$C$28="適用",3,"")</f>
      </c>
    </row>
    <row r="11" spans="1:8" ht="37.5" customHeight="1">
      <c r="A11" s="155"/>
      <c r="B11" s="155"/>
      <c r="C11" s="167"/>
      <c r="D11" s="165"/>
      <c r="E11" s="163"/>
      <c r="F11" s="165"/>
      <c r="G11" s="31">
        <f>IF('入力シート'!$C$28="適用","配慮すべき事項に対して、重要な項目の記載が十分でなく、一般的な事項が記載されている。","")</f>
      </c>
      <c r="H11" s="33">
        <f>IF('入力シート'!$C$28="適用",0,"")</f>
      </c>
    </row>
    <row r="12" spans="1:8" ht="13.5">
      <c r="A12" s="155"/>
      <c r="B12" s="155"/>
      <c r="C12" s="168"/>
      <c r="D12" s="165"/>
      <c r="E12" s="164"/>
      <c r="F12" s="165"/>
      <c r="G12" s="31">
        <f>IF('入力シート'!$C$28="適用","不適切である。","")</f>
      </c>
      <c r="H12" s="33">
        <f>IF('入力シート'!$C$28="適用","欠格","")</f>
      </c>
    </row>
    <row r="13" spans="1:8" ht="39" customHeight="1">
      <c r="A13" s="155"/>
      <c r="B13" s="155" t="s">
        <v>94</v>
      </c>
      <c r="C13" s="151" t="str">
        <f>IF('入力シート'!C29="適用",'入力シート'!E29,"今回工事ではこの項目を適用しません。")</f>
        <v>立坑の築造及び撤去に関することについて</v>
      </c>
      <c r="D13" s="165" t="str">
        <f>IF('入力シート'!C29="適用","４号","不要")</f>
        <v>４号</v>
      </c>
      <c r="E13" s="162" t="str">
        <f>IF('入力シート'!C29="適用","指定された施工上の課題について、その対策及び技術的所見を記入して下さい。
指定の様式(A4片面)1枚とします。","今回工事ではこの項目を適用しません。")</f>
        <v>指定された施工上の課題について、その対策及び技術的所見を記入して下さい。
指定の様式(A4片面)1枚とします。</v>
      </c>
      <c r="F13" s="165" t="str">
        <f>IF('入力シート'!C29="適用","不要","")</f>
        <v>不要</v>
      </c>
      <c r="G13" s="31" t="str">
        <f>IF('入力シート'!$C$29="適用","課題に対して、現場条件を踏まえて適切であり、重要な項目が網羅されている。","")</f>
        <v>課題に対して、現場条件を踏まえて適切であり、重要な項目が網羅されている。</v>
      </c>
      <c r="H13" s="33">
        <f>IF('入力シート'!$C$29="適用",6,"")</f>
        <v>6</v>
      </c>
    </row>
    <row r="14" spans="1:8" ht="27" customHeight="1">
      <c r="A14" s="155"/>
      <c r="B14" s="155"/>
      <c r="C14" s="151"/>
      <c r="D14" s="165"/>
      <c r="E14" s="163"/>
      <c r="F14" s="165"/>
      <c r="G14" s="31" t="str">
        <f>IF('入力シート'!$C$29="適用","課題に対して、重要な項目が概ね記載されている。","")</f>
        <v>課題に対して、重要な項目が概ね記載されている。</v>
      </c>
      <c r="H14" s="33">
        <f>IF('入力シート'!$C$29="適用",3,"")</f>
        <v>3</v>
      </c>
    </row>
    <row r="15" spans="1:8" ht="39" customHeight="1">
      <c r="A15" s="155"/>
      <c r="B15" s="155"/>
      <c r="C15" s="151"/>
      <c r="D15" s="165"/>
      <c r="E15" s="163"/>
      <c r="F15" s="165"/>
      <c r="G15" s="31" t="str">
        <f>IF('入力シート'!$C$29="適用","課題に対して、重要な項目の記載が十分でなく、一般的な事項が記載されている。","")</f>
        <v>課題に対して、重要な項目の記載が十分でなく、一般的な事項が記載されている。</v>
      </c>
      <c r="H15" s="33">
        <f>IF('入力シート'!$C$29="適用",0,"")</f>
        <v>0</v>
      </c>
    </row>
    <row r="16" spans="1:8" ht="13.5">
      <c r="A16" s="155"/>
      <c r="B16" s="155"/>
      <c r="C16" s="151"/>
      <c r="D16" s="165"/>
      <c r="E16" s="164"/>
      <c r="F16" s="165"/>
      <c r="G16" s="31" t="str">
        <f>IF('入力シート'!$C$29="適用","不適切である。","")</f>
        <v>不適切である。</v>
      </c>
      <c r="H16" s="33" t="str">
        <f>IF('入力シート'!$C$29="適用","欠格","")</f>
        <v>欠格</v>
      </c>
    </row>
    <row r="17" spans="1:8" ht="39.75" customHeight="1">
      <c r="A17" s="155"/>
      <c r="B17" s="155" t="s">
        <v>95</v>
      </c>
      <c r="C17" s="151" t="str">
        <f>IF('入力シート'!C30="適用",'入力シート'!E30,"今回工事ではこの項目を適用しません。")</f>
        <v>周辺商業施設及び地域住民への配慮について</v>
      </c>
      <c r="D17" s="165" t="str">
        <f>IF('入力シート'!C30="適用","５号","不要")</f>
        <v>５号</v>
      </c>
      <c r="E17" s="162" t="str">
        <f>IF('入力シート'!C30="適用","指定された施工上配慮すべき事項について、その対策及び技術的所見を記入して下さい。
指定の様式(A4片面)1枚とします。","今回工事ではこの項目を適用しません。")</f>
        <v>指定された施工上配慮すべき事項について、その対策及び技術的所見を記入して下さい。
指定の様式(A4片面)1枚とします。</v>
      </c>
      <c r="F17" s="165" t="str">
        <f>IF('入力シート'!C30="適用","不要","")</f>
        <v>不要</v>
      </c>
      <c r="G17" s="31" t="str">
        <f>IF('入力シート'!$C$30="適用","配慮すべき事項に対して、現場条件を踏まえて適切であり、重要な項目が網羅されている。","")</f>
        <v>配慮すべき事項に対して、現場条件を踏まえて適切であり、重要な項目が網羅されている。</v>
      </c>
      <c r="H17" s="33">
        <f>IF('入力シート'!$C$30="適用",6,"")</f>
        <v>6</v>
      </c>
    </row>
    <row r="18" spans="1:8" ht="27.75" customHeight="1">
      <c r="A18" s="155"/>
      <c r="B18" s="155"/>
      <c r="C18" s="151"/>
      <c r="D18" s="165"/>
      <c r="E18" s="163"/>
      <c r="F18" s="165"/>
      <c r="G18" s="31" t="str">
        <f>IF('入力シート'!$C$30="適用","配慮すべき事項に対して、重要な項目が概ね記載されている。","")</f>
        <v>配慮すべき事項に対して、重要な項目が概ね記載されている。</v>
      </c>
      <c r="H18" s="33">
        <f>IF('入力シート'!$C$30="適用",3,"")</f>
        <v>3</v>
      </c>
    </row>
    <row r="19" spans="1:8" ht="37.5" customHeight="1">
      <c r="A19" s="155"/>
      <c r="B19" s="155"/>
      <c r="C19" s="151"/>
      <c r="D19" s="165"/>
      <c r="E19" s="163"/>
      <c r="F19" s="165"/>
      <c r="G19" s="31" t="str">
        <f>IF('入力シート'!$C$30="適用","配慮すべき事項に対して、重要な項目の記載が十分でなく、一般的な事項が記載されている。","")</f>
        <v>配慮すべき事項に対して、重要な項目の記載が十分でなく、一般的な事項が記載されている。</v>
      </c>
      <c r="H19" s="33">
        <f>IF('入力シート'!$C$30="適用",0,"")</f>
        <v>0</v>
      </c>
    </row>
    <row r="20" spans="1:8" ht="13.5">
      <c r="A20" s="155"/>
      <c r="B20" s="155"/>
      <c r="C20" s="151"/>
      <c r="D20" s="165"/>
      <c r="E20" s="164"/>
      <c r="F20" s="165"/>
      <c r="G20" s="31" t="str">
        <f>IF('入力シート'!$C$30="適用","不適切である。","")</f>
        <v>不適切である。</v>
      </c>
      <c r="H20" s="33" t="str">
        <f>IF('入力シート'!$C$30="適用","欠格","")</f>
        <v>欠格</v>
      </c>
    </row>
    <row r="21" spans="1:8" ht="39" customHeight="1">
      <c r="A21" s="155"/>
      <c r="B21" s="155" t="s">
        <v>96</v>
      </c>
      <c r="C21" s="151" t="str">
        <f>IF('入力シート'!C31="適用",'入力シート'!E31,"今回工事ではこの項目を適用しません。")</f>
        <v>当工事における歩行者等及び道路利用者の安全管理について</v>
      </c>
      <c r="D21" s="165" t="str">
        <f>IF('入力シート'!C31="適用","６号","不要")</f>
        <v>６号</v>
      </c>
      <c r="E21" s="162" t="str">
        <f>IF('入力シート'!C31="適用","指定された安全管理に留意すべき事項について、その対策及び技術的所見を記入して下さい。
指定の様式(A4片面)1枚とします。","今回工事ではこの項目を適用しません。")</f>
        <v>指定された安全管理に留意すべき事項について、その対策及び技術的所見を記入して下さい。
指定の様式(A4片面)1枚とします。</v>
      </c>
      <c r="F21" s="165" t="str">
        <f>IF('入力シート'!C31="適用","不要","")</f>
        <v>不要</v>
      </c>
      <c r="G21" s="31" t="str">
        <f>IF('入力シート'!$C$31="適用","留意すべき事項に対して、現場条件を踏まえて適切であり、重要な項目が網羅されている。","")</f>
        <v>留意すべき事項に対して、現場条件を踏まえて適切であり、重要な項目が網羅されている。</v>
      </c>
      <c r="H21" s="33">
        <f>IF('入力シート'!$C$31="適用",6,"")</f>
        <v>6</v>
      </c>
    </row>
    <row r="22" spans="1:8" ht="27" customHeight="1">
      <c r="A22" s="155"/>
      <c r="B22" s="155"/>
      <c r="C22" s="151"/>
      <c r="D22" s="165"/>
      <c r="E22" s="163"/>
      <c r="F22" s="165"/>
      <c r="G22" s="31" t="str">
        <f>IF('入力シート'!$C$31="適用","留意すべき事項に対して、重要な項目が概ね記載されている。","")</f>
        <v>留意すべき事項に対して、重要な項目が概ね記載されている。</v>
      </c>
      <c r="H22" s="33">
        <f>IF('入力シート'!$C$31="適用",3,"")</f>
        <v>3</v>
      </c>
    </row>
    <row r="23" spans="1:8" ht="39" customHeight="1">
      <c r="A23" s="155"/>
      <c r="B23" s="155"/>
      <c r="C23" s="151"/>
      <c r="D23" s="165"/>
      <c r="E23" s="163"/>
      <c r="F23" s="165"/>
      <c r="G23" s="31" t="str">
        <f>IF('入力シート'!$C$31="適用","留意すべき事項に対して、重要な項目の記載が十分でなく、一般的な事項が記載されている。","")</f>
        <v>留意すべき事項に対して、重要な項目の記載が十分でなく、一般的な事項が記載されている。</v>
      </c>
      <c r="H23" s="33">
        <f>IF('入力シート'!$C$31="適用",0,"")</f>
        <v>0</v>
      </c>
    </row>
    <row r="24" spans="1:8" ht="13.5">
      <c r="A24" s="155"/>
      <c r="B24" s="155"/>
      <c r="C24" s="151"/>
      <c r="D24" s="165"/>
      <c r="E24" s="164"/>
      <c r="F24" s="165"/>
      <c r="G24" s="31" t="str">
        <f>IF('入力シート'!$C$31="適用","不適切である。","")</f>
        <v>不適切である。</v>
      </c>
      <c r="H24" s="33" t="str">
        <f>IF('入力シート'!$C$31="適用","欠格","")</f>
        <v>欠格</v>
      </c>
    </row>
    <row r="25" spans="1:8" ht="38.25" customHeight="1">
      <c r="A25" s="155"/>
      <c r="B25" s="155" t="s">
        <v>97</v>
      </c>
      <c r="C25" s="151" t="str">
        <f>IF('入力シート'!C32="適用",'入力シート'!E32,"今回工事ではこの項目を適用しません。")</f>
        <v>今回工事ではこの項目を適用しません。</v>
      </c>
      <c r="D25" s="165" t="str">
        <f>IF('入力シート'!C32="適用","７号","不要")</f>
        <v>不要</v>
      </c>
      <c r="E25" s="162" t="str">
        <f>IF('入力シート'!C32="適用","指定された環境負荷軽減に配慮すべき事項について、その対策及び技術的所見を記入して下さい。
指定の様式(A4片面)1枚とします。","今回工事ではこの項目を適用しません。")</f>
        <v>今回工事ではこの項目を適用しません。</v>
      </c>
      <c r="F25" s="165">
        <f>IF('入力シート'!C32="適用","不要","")</f>
      </c>
      <c r="G25" s="31">
        <f>IF('入力シート'!$C$32="適用","配慮すべき事項に対して、現場条件を踏まえて適切であり、重要な項目が網羅されている。","")</f>
      </c>
      <c r="H25" s="33">
        <f>IF('入力シート'!$C$32="適用",6,"")</f>
      </c>
    </row>
    <row r="26" spans="1:8" ht="27.75" customHeight="1">
      <c r="A26" s="155"/>
      <c r="B26" s="155"/>
      <c r="C26" s="151"/>
      <c r="D26" s="165"/>
      <c r="E26" s="163"/>
      <c r="F26" s="165"/>
      <c r="G26" s="31">
        <f>IF('入力シート'!$C$32="適用","配慮すべき事項に対して、重要な項目が概ね記載されている。","")</f>
      </c>
      <c r="H26" s="33">
        <f>IF('入力シート'!$C$32="適用",3,"")</f>
      </c>
    </row>
    <row r="27" spans="1:8" ht="36.75" customHeight="1">
      <c r="A27" s="155"/>
      <c r="B27" s="155"/>
      <c r="C27" s="151"/>
      <c r="D27" s="165"/>
      <c r="E27" s="163"/>
      <c r="F27" s="165"/>
      <c r="G27" s="31">
        <f>IF('入力シート'!$C$32="適用","配慮すべき事項に対して、重要な項目の記載が十分でなく、一般的な事項が記載されている。","")</f>
      </c>
      <c r="H27" s="33">
        <f>IF('入力シート'!$C$32="適用",0,"")</f>
      </c>
    </row>
    <row r="28" spans="1:8" ht="13.5">
      <c r="A28" s="155"/>
      <c r="B28" s="155"/>
      <c r="C28" s="151"/>
      <c r="D28" s="165"/>
      <c r="E28" s="164"/>
      <c r="F28" s="165"/>
      <c r="G28" s="31">
        <f>IF('入力シート'!$C$32="適用","不適切である。","")</f>
      </c>
      <c r="H28" s="33">
        <f>IF('入力シート'!$C$32="適用","欠格","")</f>
      </c>
    </row>
    <row r="29" spans="1:8" ht="56.25" customHeight="1">
      <c r="A29" s="151" t="s">
        <v>168</v>
      </c>
      <c r="B29" s="155" t="s">
        <v>98</v>
      </c>
      <c r="C29" s="155" t="str">
        <f>IF('入力シート'!C33="適用","過去15年間の同種工事の施工実績（※1）","今回工事ではこの項目を適用しません。")</f>
        <v>今回工事ではこの項目を適用しません。</v>
      </c>
      <c r="D29" s="158" t="str">
        <f>IF('入力シート'!C33="適用","１号","不要")</f>
        <v>不要</v>
      </c>
      <c r="E29" s="162" t="str">
        <f>IF('入力シート'!C33="適用","平成8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※必ず、工事名だけでなく、具体的評価項目を満たしていることを証明できる書類(竣工図、契約書の写し等)を添付してください。","今回工事ではこの項目を適用しません。")</f>
        <v>今回工事ではこの項目を適用しません。</v>
      </c>
      <c r="F29" s="158">
        <f>IF('入力シート'!C33="適用","施工実績を証明する書類（竣工図、契約書の写し又はコリンズ登録の写し等）","")</f>
      </c>
      <c r="G29" s="31">
        <f>IF('入力シート'!$C$33="適用","平成8年4月1日以降に完成した本市発注の同種工事の元請としての施工実績がある。","")</f>
      </c>
      <c r="H29" s="33">
        <f>IF('入力シート'!$C$33="適用",4,"")</f>
      </c>
    </row>
    <row r="30" spans="1:8" ht="58.5" customHeight="1">
      <c r="A30" s="151"/>
      <c r="B30" s="155"/>
      <c r="C30" s="155"/>
      <c r="D30" s="161"/>
      <c r="E30" s="163"/>
      <c r="F30" s="161"/>
      <c r="G30" s="31">
        <f>IF('入力シート'!$C$33="適用","平成8年4月1日以降に完成した本市発注以外の同種工事の元請としての施工実績がある。","")</f>
      </c>
      <c r="H30" s="33">
        <f>IF('入力シート'!$C$33="適用",2,"")</f>
      </c>
    </row>
    <row r="31" spans="1:8" ht="25.5" customHeight="1">
      <c r="A31" s="151"/>
      <c r="B31" s="155"/>
      <c r="C31" s="155"/>
      <c r="D31" s="159"/>
      <c r="E31" s="164"/>
      <c r="F31" s="159"/>
      <c r="G31" s="31">
        <f>IF('入力シート'!$C$33="適用","実績なし","")</f>
      </c>
      <c r="H31" s="33">
        <f>IF('入力シート'!$C$33="適用",0,"")</f>
      </c>
    </row>
    <row r="32" spans="1:8" ht="46.5" customHeight="1">
      <c r="A32" s="151"/>
      <c r="B32" s="155" t="s">
        <v>99</v>
      </c>
      <c r="C32" s="155" t="str">
        <f>IF('入力シート'!C34="適用","過去２年間の同一登録工種工事での工事成績評定点80点以上の回数（※3）","今回工事ではこの項目を適用しません。")</f>
        <v>過去２年間の同一登録工種工事での工事成績評定点80点以上の回数（※3）</v>
      </c>
      <c r="D32" s="158" t="str">
        <f>IF('入力シート'!C34="適用","１号","不要")</f>
        <v>１号</v>
      </c>
      <c r="E32" s="162" t="str">
        <f>IF('入力シート'!C34="適用","平成21年４月１日以降に完成した本件工事と同一登録工種に係る本市発注工事（※2）の工事完成検査結果通知書の評定点が80点以上のものについて記入して下さい。また内容を証明するための右記資料を添付して下さい。","今回工事ではこの項目を適用しません。")</f>
        <v>平成21年４月１日以降に完成した本件工事と同一登録工種に係る本市発注工事（※2）の工事完成検査結果通知書の評定点が80点以上のものについて記入して下さい。また内容を証明するための右記資料を添付して下さい。</v>
      </c>
      <c r="F32" s="158" t="str">
        <f>IF('入力シート'!C34="適用","工事完成検査結果通知書の写し","")</f>
        <v>工事完成検査結果通知書の写し</v>
      </c>
      <c r="G32" s="31" t="str">
        <f>IF('入力シート'!$C$34="適用","平成21年4月1日以降に完成した本件工事と同一登録工種で評定点80点以上の本市発注工事が２件以上ある。","")</f>
        <v>平成21年4月1日以降に完成した本件工事と同一登録工種で評定点80点以上の本市発注工事が２件以上ある。</v>
      </c>
      <c r="H32" s="33">
        <f>IF('入力シート'!$C$34="適用",4,"")</f>
        <v>4</v>
      </c>
    </row>
    <row r="33" spans="1:8" ht="48.75" customHeight="1">
      <c r="A33" s="151"/>
      <c r="B33" s="155"/>
      <c r="C33" s="155"/>
      <c r="D33" s="161"/>
      <c r="E33" s="163"/>
      <c r="F33" s="161"/>
      <c r="G33" s="31" t="str">
        <f>IF('入力シート'!$C$34="適用","平成21年4月1日以降に完成した本件工事と同一登録工種で評定点80点以上の本市発注工事が１件ある。","")</f>
        <v>平成21年4月1日以降に完成した本件工事と同一登録工種で評定点80点以上の本市発注工事が１件ある。</v>
      </c>
      <c r="H33" s="33">
        <f>IF('入力シート'!$C$34="適用",2,"")</f>
        <v>2</v>
      </c>
    </row>
    <row r="34" spans="1:8" ht="13.5">
      <c r="A34" s="151"/>
      <c r="B34" s="155"/>
      <c r="C34" s="155"/>
      <c r="D34" s="159"/>
      <c r="E34" s="164"/>
      <c r="F34" s="159"/>
      <c r="G34" s="31" t="str">
        <f>IF('入力シート'!$C$34="適用","該当なし","")</f>
        <v>該当なし</v>
      </c>
      <c r="H34" s="33">
        <f>IF('入力シート'!$C$34="適用",0,"")</f>
        <v>0</v>
      </c>
    </row>
    <row r="35" spans="1:8" ht="46.5" customHeight="1">
      <c r="A35" s="151"/>
      <c r="B35" s="155" t="s">
        <v>80</v>
      </c>
      <c r="C35" s="155" t="str">
        <f>IF('入力シート'!C35="適用","過去5年間の優良工事請負業者表彰の回数（※3）","今回工事ではこの項目を適用しません。")</f>
        <v>過去5年間の優良工事請負業者表彰の回数（※3）</v>
      </c>
      <c r="D35" s="158" t="str">
        <f>IF('入力シート'!C35="適用","１号","不要")</f>
        <v>１号</v>
      </c>
      <c r="E35" s="162" t="str">
        <f>IF('入力シート'!C35="適用","平成18年度以降に本件工事と同一部門で、本市における優良工事請負業者表彰を受けている場合に記入して下さい。","今回工事ではこの項目を適用しません。")</f>
        <v>平成18年度以降に本件工事と同一部門で、本市における優良工事請負業者表彰を受けている場合に記入して下さい。</v>
      </c>
      <c r="F35" s="158" t="str">
        <f>IF('入力シート'!C35="適用","不要","")</f>
        <v>不要</v>
      </c>
      <c r="G35" s="31" t="str">
        <f>IF('入力シート'!$C$35="適用","平成18年度以降に本件工事と同一部門で、本市における優良工事請負業者表彰を２回以上受けている。","")</f>
        <v>平成18年度以降に本件工事と同一部門で、本市における優良工事請負業者表彰を２回以上受けている。</v>
      </c>
      <c r="H35" s="33">
        <f>IF('入力シート'!$C$35="適用",4,"")</f>
        <v>4</v>
      </c>
    </row>
    <row r="36" spans="1:8" ht="46.5" customHeight="1">
      <c r="A36" s="151"/>
      <c r="B36" s="155"/>
      <c r="C36" s="155"/>
      <c r="D36" s="161"/>
      <c r="E36" s="163"/>
      <c r="F36" s="161"/>
      <c r="G36" s="31" t="str">
        <f>IF('入力シート'!$C$35="適用","平成18年度以降に本件工事と同一部門で、本市における優良工事請負業者表彰を１回受けている。","")</f>
        <v>平成18年度以降に本件工事と同一部門で、本市における優良工事請負業者表彰を１回受けている。</v>
      </c>
      <c r="H36" s="33">
        <f>IF('入力シート'!$C$35="適用",2,"")</f>
        <v>2</v>
      </c>
    </row>
    <row r="37" spans="1:8" ht="13.5">
      <c r="A37" s="151"/>
      <c r="B37" s="155"/>
      <c r="C37" s="155"/>
      <c r="D37" s="159"/>
      <c r="E37" s="164"/>
      <c r="F37" s="159"/>
      <c r="G37" s="31" t="str">
        <f>IF('入力シート'!$C$35="適用","該当なし","")</f>
        <v>該当なし</v>
      </c>
      <c r="H37" s="33">
        <f>IF('入力シート'!$C$35="適用",0,"")</f>
        <v>0</v>
      </c>
    </row>
    <row r="38" spans="1:8" ht="71.25" customHeight="1">
      <c r="A38" s="151"/>
      <c r="B38" s="155" t="s">
        <v>169</v>
      </c>
      <c r="C38" s="155" t="str">
        <f>IF('入力シート'!C36="適用","配置予定技術者（入札公告に定める技術者）が有する過去15年間の同種工事の施工経験（※1）","今回工事ではこの項目を適用しません。")</f>
        <v>今回工事ではこの項目を適用しません。</v>
      </c>
      <c r="D38" s="158" t="str">
        <f>IF('入力シート'!C36="適用","１号","不要")</f>
        <v>不要</v>
      </c>
      <c r="E38" s="162" t="str">
        <f>IF('入力シート'!C36="適用","配置予定技術者（入札公告に定める技術者（※6））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1名のみ記入して下さい。
"&amp;"※必ず、工事名だけでなく、具体的評価項目を満たしていることを証明できる書類(竣工図、契約書の写し等)を添付してください。","今回工事ではこの項目を適用しません。")</f>
        <v>今回工事ではこの項目を適用しません。</v>
      </c>
      <c r="F38" s="158">
        <f>IF('入力シート'!C36="適用","施工経験を証明する書類（竣工図、契約書の写し又はコリンズ登録の写し等）","")</f>
      </c>
      <c r="G38" s="31">
        <f>IF('入力シート'!$C$36="適用","平成8年4月1日以降に完成した本市発注の同種工事の元請としての施工経験(主任技術者、監理技術者、現場代理人のうち、いずれかの経験)がある。","")</f>
      </c>
      <c r="H38" s="33">
        <f>IF('入力シート'!$C$36="適用",4,"")</f>
      </c>
    </row>
    <row r="39" spans="1:8" ht="68.25" customHeight="1">
      <c r="A39" s="151"/>
      <c r="B39" s="155"/>
      <c r="C39" s="155"/>
      <c r="D39" s="161"/>
      <c r="E39" s="163"/>
      <c r="F39" s="161"/>
      <c r="G39" s="31">
        <f>IF('入力シート'!$C$36="適用","平成8年4月1日以降に完成した本市発注以外の同種工事の元請としての施工経験(主任技術者、監理技術者、現場代理人のうち、いずれかの経験)がある。","")</f>
      </c>
      <c r="H39" s="33">
        <f>IF('入力シート'!$C$36="適用",2,"")</f>
      </c>
    </row>
    <row r="40" spans="1:8" ht="68.25" customHeight="1">
      <c r="A40" s="151"/>
      <c r="B40" s="155"/>
      <c r="C40" s="155"/>
      <c r="D40" s="161"/>
      <c r="E40" s="163"/>
      <c r="F40" s="161"/>
      <c r="G40" s="156">
        <f>IF('入力シート'!$C$36="適用","該当なし","")</f>
      </c>
      <c r="H40" s="160">
        <f>IF('入力シート'!$C$36="適用",0,"")</f>
      </c>
    </row>
    <row r="41" spans="1:8" ht="32.25" customHeight="1">
      <c r="A41" s="151"/>
      <c r="B41" s="155"/>
      <c r="C41" s="155"/>
      <c r="D41" s="159"/>
      <c r="E41" s="164"/>
      <c r="F41" s="159"/>
      <c r="G41" s="157"/>
      <c r="H41" s="157"/>
    </row>
    <row r="42" spans="1:8" ht="62.25" customHeight="1">
      <c r="A42" s="151"/>
      <c r="B42" s="155" t="s">
        <v>170</v>
      </c>
      <c r="C42" s="155" t="str">
        <f>IF('入力シート'!C37="適用","配置予定技術者（入札公告に定める技術者）が有する資格","今回工事ではこの項目を適用しません。")</f>
        <v>今回工事ではこの項目を適用しません。</v>
      </c>
      <c r="D42" s="158" t="str">
        <f>IF('入力シート'!C37="適用","１号","不要")</f>
        <v>不要</v>
      </c>
      <c r="E42" s="153" t="str">
        <f>IF('入力シート'!C37="適用","配置予定技術者（入札公告に定める技術者（※6））の本件工事と同種の建設業に係る監理技術者資格者証の有無を記入して下さい。また、有している場合は、監理技術者番号を記入のうえ、その内容を証明するための右記資料を添付して下さい。加点対象となる技術者がいない場合には、技術者氏名欄に「該当なし」と記載するか空欄のままにしてください。","今回工事ではこの項目を適用しません。")</f>
        <v>今回工事ではこの項目を適用しません。</v>
      </c>
      <c r="F42" s="154">
        <f>IF('入力シート'!C37="適用","監理技術者資格者証及び監理技術者講習終了証の写し","")</f>
      </c>
      <c r="G42" s="31">
        <f>IF('入力シート'!$C$37="適用","監理技術者の配置を必要としない工事において、監理技術者資格者証を有する技術者を配置する。","")</f>
      </c>
      <c r="H42" s="33">
        <f>IF('入力シート'!$C$37="適用",4,"")</f>
      </c>
    </row>
    <row r="43" spans="1:8" ht="62.25" customHeight="1">
      <c r="A43" s="151"/>
      <c r="B43" s="155"/>
      <c r="C43" s="155"/>
      <c r="D43" s="159"/>
      <c r="E43" s="153"/>
      <c r="F43" s="154"/>
      <c r="G43" s="31">
        <f>IF('入力シート'!$C$37="適用","監理技術者の配置を必要としない工事において、監理技術者資格者証を有する技術者を配置しない。","")</f>
      </c>
      <c r="H43" s="33">
        <f>IF('入力シート'!$C$37="適用",0,"")</f>
      </c>
    </row>
    <row r="44" spans="1:8" ht="54.75" customHeight="1">
      <c r="A44" s="151"/>
      <c r="B44" s="155" t="s">
        <v>171</v>
      </c>
      <c r="C44" s="155" t="str">
        <f>IF('入力シート'!C38="適用","過去4年間の配置予定現場代理人の横浜市優良工事技術者表彰の有無","今回工事ではこの項目を適用しません。")</f>
        <v>過去4年間の配置予定現場代理人の横浜市優良工事技術者表彰の有無</v>
      </c>
      <c r="D44" s="158" t="str">
        <f>IF('入力シート'!C38="適用","１号","不要")</f>
        <v>１号</v>
      </c>
      <c r="E44" s="153" t="str">
        <f>IF('入力シート'!C38="適用","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１名のみ記載して下さい。","今回工事ではこの項目を適用しません。")</f>
        <v>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１名のみ記載して下さい。</v>
      </c>
      <c r="F44" s="154" t="str">
        <f>IF('入力シート'!C38="適用","不要","")</f>
        <v>不要</v>
      </c>
      <c r="G44" s="31" t="str">
        <f>IF('入力シート'!$C$38="適用","平成19年度以降に配置現場代理人が本件工事と同一部門で横浜市優良工事技術者表彰を受けている。","")</f>
        <v>平成19年度以降に配置現場代理人が本件工事と同一部門で横浜市優良工事技術者表彰を受けている。</v>
      </c>
      <c r="H44" s="33">
        <f>IF('入力シート'!$C$38="適用",2,"")</f>
        <v>2</v>
      </c>
    </row>
    <row r="45" spans="1:8" ht="54.75" customHeight="1">
      <c r="A45" s="151"/>
      <c r="B45" s="155"/>
      <c r="C45" s="155"/>
      <c r="D45" s="161"/>
      <c r="E45" s="153"/>
      <c r="F45" s="154"/>
      <c r="G45" s="156" t="str">
        <f>IF('入力シート'!$C$38="適用","受けていない。","")</f>
        <v>受けていない。</v>
      </c>
      <c r="H45" s="160">
        <f>IF('入力シート'!$C$38="適用",0,"")</f>
        <v>0</v>
      </c>
    </row>
    <row r="46" spans="1:8" ht="30" customHeight="1">
      <c r="A46" s="151"/>
      <c r="B46" s="155"/>
      <c r="C46" s="155"/>
      <c r="D46" s="159"/>
      <c r="E46" s="153"/>
      <c r="F46" s="154"/>
      <c r="G46" s="157"/>
      <c r="H46" s="157"/>
    </row>
    <row r="47" spans="1:8" ht="40.5" customHeight="1">
      <c r="A47" s="151"/>
      <c r="B47" s="155" t="s">
        <v>100</v>
      </c>
      <c r="C47" s="155" t="str">
        <f>IF('入力シート'!C39="適用","品質管理マネジメントシステム(ISO9001)の取得の有無","今回工事ではこの項目を適用しません。")</f>
        <v>今回工事ではこの項目を適用しません。</v>
      </c>
      <c r="D47" s="158" t="str">
        <f>IF('入力シート'!C39="適用","１号","不要")</f>
        <v>不要</v>
      </c>
      <c r="E47" s="153" t="str">
        <f>IF('入力シート'!C39="適用","入札期間の最終日時点で有効なISO9001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47" s="154">
        <f>IF('入力シート'!C39="適用","登録証の写し及び登録範囲が確認できる付属書等の写し","")</f>
      </c>
      <c r="G47" s="31">
        <f>IF('入力シート'!$C$39="適用","ISO9001を横浜市内の事業所を含む範囲で登録している。","")</f>
      </c>
      <c r="H47" s="33">
        <f>IF('入力シート'!$C$39="適用",2,"")</f>
      </c>
    </row>
    <row r="48" spans="1:8" ht="41.25" customHeight="1">
      <c r="A48" s="151"/>
      <c r="B48" s="155"/>
      <c r="C48" s="155"/>
      <c r="D48" s="159"/>
      <c r="E48" s="153"/>
      <c r="F48" s="154"/>
      <c r="G48" s="31">
        <f>IF('入力シート'!$C$39="適用","登録していない。","")</f>
      </c>
      <c r="H48" s="33">
        <f>IF('入力シート'!$C$39="適用",0,"")</f>
      </c>
    </row>
    <row r="49" spans="1:8" ht="57" customHeight="1">
      <c r="A49" s="155" t="s">
        <v>101</v>
      </c>
      <c r="B49" s="155" t="s">
        <v>102</v>
      </c>
      <c r="C49" s="155" t="str">
        <f>IF('入力シート'!C40="適用","建設業の許可における主たる営業所の所在地","今回工事ではこの項目を適用しません。")</f>
        <v>今回工事ではこの項目を適用しません。</v>
      </c>
      <c r="D49" s="158" t="str">
        <f>IF('入力シート'!C40="適用","１号","不要")</f>
        <v>不要</v>
      </c>
      <c r="E49" s="153" t="str">
        <f>IF('入力シート'!C40="適用","建設業の許可における主たる営業所の所在地を記入して下さい。またその内容を証明するため、右記資料を添付資料欄に資料名を記入のうえ、添付して下さい。工事施工場所と同一行政区内に建設業の許可における主たる営業所がない場合には、記入、添付共に不要です。","今回工事ではこの項目を適用しません。")</f>
        <v>今回工事ではこの項目を適用しません。</v>
      </c>
      <c r="F49" s="154">
        <f>IF('入力シート'!C40="適用","主たる営業所の所在地を証明する書類（建設業の許可通知書の写し等）","")</f>
      </c>
      <c r="G49" s="31">
        <f>IF('入力シート'!$C$40="適用","工事施工場所と同一行政区内に建設業の許可における主たる営業所がある。","")</f>
      </c>
      <c r="H49" s="33">
        <f>IF('入力シート'!$C$40="適用",2,"")</f>
      </c>
    </row>
    <row r="50" spans="1:8" ht="36" customHeight="1">
      <c r="A50" s="155"/>
      <c r="B50" s="155"/>
      <c r="C50" s="155"/>
      <c r="D50" s="159"/>
      <c r="E50" s="153"/>
      <c r="F50" s="154"/>
      <c r="G50" s="31">
        <f>IF('入力シート'!$C$40="適用","上記以外","")</f>
      </c>
      <c r="H50" s="33">
        <f>IF('入力シート'!$C$40="適用",0,"")</f>
      </c>
    </row>
    <row r="51" spans="1:8" ht="25.5" customHeight="1">
      <c r="A51" s="155"/>
      <c r="B51" s="155" t="s">
        <v>103</v>
      </c>
      <c r="C51" s="155" t="str">
        <f>IF('入力シート'!C41="適用","横浜市災害協力業者名簿登載の有無","今回工事ではこの項目を適用しません。")</f>
        <v>横浜市災害協力業者名簿登載の有無</v>
      </c>
      <c r="D51" s="158" t="str">
        <f>IF('入力シート'!C41="適用","１号","不要")</f>
        <v>１号</v>
      </c>
      <c r="E51" s="153" t="str">
        <f>IF('入力シート'!C41="適用","平成23年度横浜市災害協力業者名簿の登載の有無を記入して下さい。","今回工事ではこの項目を適用しません。")</f>
        <v>平成23年度横浜市災害協力業者名簿の登載の有無を記入して下さい。</v>
      </c>
      <c r="F51" s="154" t="str">
        <f>IF('入力シート'!C41="適用","不要","")</f>
        <v>不要</v>
      </c>
      <c r="G51" s="31" t="str">
        <f>IF('入力シート'!$C$41="適用","平成23年度横浜市災害協力業者名簿に登載がある。","")</f>
        <v>平成23年度横浜市災害協力業者名簿に登載がある。</v>
      </c>
      <c r="H51" s="33">
        <f>IF('入力シート'!$C$41="適用",2,"")</f>
        <v>2</v>
      </c>
    </row>
    <row r="52" spans="1:8" ht="27" customHeight="1">
      <c r="A52" s="155"/>
      <c r="B52" s="155"/>
      <c r="C52" s="155"/>
      <c r="D52" s="159"/>
      <c r="E52" s="153"/>
      <c r="F52" s="154"/>
      <c r="G52" s="31" t="str">
        <f>IF('入力シート'!$C$41="適用","平成23年度横浜市災害協力業者名簿に登載がない。","")</f>
        <v>平成23年度横浜市災害協力業者名簿に登載がない。</v>
      </c>
      <c r="H52" s="33">
        <f>IF('入力シート'!$C$41="適用",0,"")</f>
        <v>0</v>
      </c>
    </row>
    <row r="53" spans="1:8" ht="33" customHeight="1">
      <c r="A53" s="155"/>
      <c r="B53" s="155" t="s">
        <v>104</v>
      </c>
      <c r="C53" s="155" t="str">
        <f>IF('入力シート'!C42="適用","環境マネジメントシステム(ISO14001)の取得の有無","今回工事ではこの項目を適用しません。")</f>
        <v>今回工事ではこの項目を適用しません。</v>
      </c>
      <c r="D53" s="158" t="str">
        <f>IF('入力シート'!C42="適用","１号","不要")</f>
        <v>不要</v>
      </c>
      <c r="E53" s="153" t="str">
        <f>IF('入力シート'!C42="適用","入札期間の最終日時点で有効なISO14001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53" s="154">
        <f>IF('入力シート'!C42="適用","登録証の写し及び登録範囲が確認できる付属書等の写し","")</f>
      </c>
      <c r="G53" s="31">
        <f>IF('入力シート'!$C$42="適用","ISO14001を横浜市内の事業所を含む範囲で登録している。","")</f>
      </c>
      <c r="H53" s="33">
        <f>IF('入力シート'!$C$42="適用",2,)</f>
        <v>0</v>
      </c>
    </row>
    <row r="54" spans="1:8" ht="38.25" customHeight="1">
      <c r="A54" s="155"/>
      <c r="B54" s="155"/>
      <c r="C54" s="155"/>
      <c r="D54" s="159"/>
      <c r="E54" s="153"/>
      <c r="F54" s="154"/>
      <c r="G54" s="31">
        <f>IF('入力シート'!$C$42="適用","登録していない。","")</f>
      </c>
      <c r="H54" s="33">
        <f>IF('入力シート'!$C$42="適用",0,"")</f>
      </c>
    </row>
    <row r="55" spans="1:8" ht="13.5">
      <c r="A55" s="152" t="s">
        <v>105</v>
      </c>
      <c r="B55" s="152"/>
      <c r="C55" s="152"/>
      <c r="D55" s="152"/>
      <c r="E55" s="152"/>
      <c r="F55" s="152"/>
      <c r="G55" s="152"/>
      <c r="H55" s="33">
        <f>SUM(H5,H9,H13,H17,H21,H25,H29,H32,H35,H38,H42,H44,H47,H49,H51,H53)</f>
        <v>30</v>
      </c>
    </row>
    <row r="57" spans="1:8" ht="24.75" customHeight="1">
      <c r="A57" s="173" t="s">
        <v>167</v>
      </c>
      <c r="B57" s="173"/>
      <c r="C57" s="173"/>
      <c r="D57" s="173"/>
      <c r="E57" s="173"/>
      <c r="F57" s="173"/>
      <c r="G57" s="173"/>
      <c r="H57" s="173"/>
    </row>
    <row r="58" spans="1:8" ht="13.5">
      <c r="A58" s="173" t="s">
        <v>163</v>
      </c>
      <c r="B58" s="173"/>
      <c r="C58" s="173"/>
      <c r="D58" s="173"/>
      <c r="E58" s="173"/>
      <c r="F58" s="173"/>
      <c r="G58" s="173"/>
      <c r="H58" s="173"/>
    </row>
    <row r="59" spans="1:8" ht="13.5">
      <c r="A59" s="173" t="s">
        <v>164</v>
      </c>
      <c r="B59" s="173"/>
      <c r="C59" s="173"/>
      <c r="D59" s="173"/>
      <c r="E59" s="173"/>
      <c r="F59" s="173"/>
      <c r="G59" s="173"/>
      <c r="H59" s="173"/>
    </row>
    <row r="60" spans="1:8" ht="13.5">
      <c r="A60" s="173" t="s">
        <v>175</v>
      </c>
      <c r="B60" s="173"/>
      <c r="C60" s="173"/>
      <c r="D60" s="173"/>
      <c r="E60" s="173"/>
      <c r="F60" s="173"/>
      <c r="G60" s="173"/>
      <c r="H60" s="173"/>
    </row>
    <row r="61" spans="1:8" ht="37.5" customHeight="1">
      <c r="A61" s="173" t="s">
        <v>166</v>
      </c>
      <c r="B61" s="173"/>
      <c r="C61" s="173"/>
      <c r="D61" s="173"/>
      <c r="E61" s="173"/>
      <c r="F61" s="173"/>
      <c r="G61" s="173"/>
      <c r="H61" s="173"/>
    </row>
    <row r="62" spans="1:8" ht="38.25" customHeight="1">
      <c r="A62" s="173" t="s">
        <v>172</v>
      </c>
      <c r="B62" s="173"/>
      <c r="C62" s="173"/>
      <c r="D62" s="173"/>
      <c r="E62" s="173"/>
      <c r="F62" s="173"/>
      <c r="G62" s="173"/>
      <c r="H62" s="173"/>
    </row>
    <row r="63" spans="1:8" ht="13.5">
      <c r="A63" s="171" t="s">
        <v>205</v>
      </c>
      <c r="B63" s="172"/>
      <c r="C63" s="172"/>
      <c r="D63" s="172"/>
      <c r="E63" s="172"/>
      <c r="F63" s="172"/>
      <c r="G63" s="172"/>
      <c r="H63" s="172"/>
    </row>
    <row r="64" spans="1:8" ht="13.5">
      <c r="A64" s="172"/>
      <c r="B64" s="172"/>
      <c r="C64" s="172"/>
      <c r="D64" s="172"/>
      <c r="E64" s="172"/>
      <c r="F64" s="172"/>
      <c r="G64" s="172"/>
      <c r="H64" s="172"/>
    </row>
    <row r="65" spans="1:8" ht="13.5">
      <c r="A65" s="172"/>
      <c r="B65" s="172"/>
      <c r="C65" s="172"/>
      <c r="D65" s="172"/>
      <c r="E65" s="172"/>
      <c r="F65" s="172"/>
      <c r="G65" s="172"/>
      <c r="H65" s="172"/>
    </row>
  </sheetData>
  <sheetProtection password="E7B6" sheet="1" objects="1" scenarios="1" formatCells="0" formatRows="0" insertRows="0"/>
  <mergeCells count="97">
    <mergeCell ref="C13:C16"/>
    <mergeCell ref="D13:D16"/>
    <mergeCell ref="B21:B24"/>
    <mergeCell ref="A63:H65"/>
    <mergeCell ref="A62:H62"/>
    <mergeCell ref="A61:H61"/>
    <mergeCell ref="A57:H57"/>
    <mergeCell ref="A58:H58"/>
    <mergeCell ref="A59:H59"/>
    <mergeCell ref="A60:H60"/>
    <mergeCell ref="F21:F24"/>
    <mergeCell ref="E13:E16"/>
    <mergeCell ref="E21:E24"/>
    <mergeCell ref="A1:H1"/>
    <mergeCell ref="A2:H2"/>
    <mergeCell ref="A5:A28"/>
    <mergeCell ref="B5:B8"/>
    <mergeCell ref="C5:C8"/>
    <mergeCell ref="D5:D8"/>
    <mergeCell ref="B13:B16"/>
    <mergeCell ref="B25:B28"/>
    <mergeCell ref="C25:C28"/>
    <mergeCell ref="D25:D28"/>
    <mergeCell ref="F25:F28"/>
    <mergeCell ref="E25:E28"/>
    <mergeCell ref="E5:E8"/>
    <mergeCell ref="C21:C24"/>
    <mergeCell ref="D21:D24"/>
    <mergeCell ref="F5:F8"/>
    <mergeCell ref="F13:F16"/>
    <mergeCell ref="B17:B20"/>
    <mergeCell ref="C17:C20"/>
    <mergeCell ref="D17:D20"/>
    <mergeCell ref="F17:F20"/>
    <mergeCell ref="E17:E20"/>
    <mergeCell ref="B9:B12"/>
    <mergeCell ref="C9:C12"/>
    <mergeCell ref="D9:D12"/>
    <mergeCell ref="F9:F12"/>
    <mergeCell ref="E9:E12"/>
    <mergeCell ref="F32:F34"/>
    <mergeCell ref="B29:B31"/>
    <mergeCell ref="C29:C31"/>
    <mergeCell ref="D29:D31"/>
    <mergeCell ref="E29:E31"/>
    <mergeCell ref="F29:F31"/>
    <mergeCell ref="B32:B34"/>
    <mergeCell ref="C32:C34"/>
    <mergeCell ref="D32:D34"/>
    <mergeCell ref="E32:E34"/>
    <mergeCell ref="F35:F37"/>
    <mergeCell ref="B38:B41"/>
    <mergeCell ref="C38:C41"/>
    <mergeCell ref="D38:D41"/>
    <mergeCell ref="E38:E41"/>
    <mergeCell ref="F38:F41"/>
    <mergeCell ref="B35:B37"/>
    <mergeCell ref="C35:C37"/>
    <mergeCell ref="D35:D37"/>
    <mergeCell ref="E35:E37"/>
    <mergeCell ref="F44:F46"/>
    <mergeCell ref="B42:B43"/>
    <mergeCell ref="C42:C43"/>
    <mergeCell ref="D42:D43"/>
    <mergeCell ref="E42:E43"/>
    <mergeCell ref="B44:B46"/>
    <mergeCell ref="C44:C46"/>
    <mergeCell ref="D44:D46"/>
    <mergeCell ref="E44:E46"/>
    <mergeCell ref="B47:B48"/>
    <mergeCell ref="C47:C48"/>
    <mergeCell ref="D47:D48"/>
    <mergeCell ref="D53:D54"/>
    <mergeCell ref="A49:A54"/>
    <mergeCell ref="B49:B50"/>
    <mergeCell ref="C49:C50"/>
    <mergeCell ref="D49:D50"/>
    <mergeCell ref="H40:H41"/>
    <mergeCell ref="G45:G46"/>
    <mergeCell ref="H45:H46"/>
    <mergeCell ref="E53:E54"/>
    <mergeCell ref="F53:F54"/>
    <mergeCell ref="F47:F48"/>
    <mergeCell ref="E47:E48"/>
    <mergeCell ref="E49:E50"/>
    <mergeCell ref="F49:F50"/>
    <mergeCell ref="F42:F43"/>
    <mergeCell ref="A29:A48"/>
    <mergeCell ref="A55:G55"/>
    <mergeCell ref="E51:E52"/>
    <mergeCell ref="F51:F52"/>
    <mergeCell ref="B53:B54"/>
    <mergeCell ref="C53:C54"/>
    <mergeCell ref="G40:G41"/>
    <mergeCell ref="B51:B52"/>
    <mergeCell ref="C51:C52"/>
    <mergeCell ref="D51:D52"/>
  </mergeCells>
  <conditionalFormatting sqref="H53">
    <cfRule type="cellIs" priority="1" dxfId="9" operator="equal" stopIfTrue="1">
      <formula>0</formula>
    </cfRule>
  </conditionalFormatting>
  <printOptions/>
  <pageMargins left="0.16" right="0.22" top="0.41" bottom="0.34" header="0.27" footer="0.27"/>
  <pageSetup horizontalDpi="600" verticalDpi="600" orientation="portrait" paperSize="9" scale="98" r:id="rId1"/>
  <rowBreaks count="2" manualBreakCount="2">
    <brk id="28" max="255" man="1"/>
    <brk id="46" max="255" man="1"/>
  </rowBreaks>
</worksheet>
</file>

<file path=xl/worksheets/sheet5.xml><?xml version="1.0" encoding="utf-8"?>
<worksheet xmlns="http://schemas.openxmlformats.org/spreadsheetml/2006/main" xmlns:r="http://schemas.openxmlformats.org/officeDocument/2006/relationships">
  <dimension ref="A1:M71"/>
  <sheetViews>
    <sheetView zoomScalePageLayoutView="0" workbookViewId="0" topLeftCell="A1">
      <selection activeCell="A1" sqref="A1"/>
    </sheetView>
  </sheetViews>
  <sheetFormatPr defaultColWidth="9.00390625" defaultRowHeight="13.5"/>
  <cols>
    <col min="1" max="1" width="10.75390625" style="38" customWidth="1"/>
    <col min="2" max="2" width="17.75390625" style="38" customWidth="1"/>
    <col min="3" max="4" width="15.00390625" style="38" customWidth="1"/>
    <col min="5" max="5" width="40.00390625" style="38" customWidth="1"/>
    <col min="6" max="16384" width="9.00390625" style="38" customWidth="1"/>
  </cols>
  <sheetData>
    <row r="1" ht="13.5">
      <c r="E1" s="39" t="s">
        <v>115</v>
      </c>
    </row>
    <row r="2" spans="1:5" ht="13.5">
      <c r="A2" s="38" t="s">
        <v>23</v>
      </c>
      <c r="E2" s="63" t="str">
        <f>'入力シート'!E6</f>
        <v>平成○○年○○月○○日</v>
      </c>
    </row>
    <row r="3" ht="13.5">
      <c r="A3" s="38" t="s">
        <v>66</v>
      </c>
    </row>
    <row r="4" ht="13.5">
      <c r="A4" s="38" t="s">
        <v>67</v>
      </c>
    </row>
    <row r="5" ht="9.75" customHeight="1"/>
    <row r="6" spans="3:5" ht="13.5">
      <c r="C6" s="185" t="s">
        <v>21</v>
      </c>
      <c r="D6" s="185"/>
      <c r="E6" s="38" t="str">
        <f>'入力シート'!E11</f>
        <v>○○・□□建設共同企業体</v>
      </c>
    </row>
    <row r="7" spans="3:5" ht="13.5">
      <c r="C7" s="185" t="s">
        <v>207</v>
      </c>
      <c r="D7" s="185"/>
      <c r="E7" s="118">
        <f>'入力シート'!E12</f>
        <v>56789</v>
      </c>
    </row>
    <row r="8" spans="3:5" ht="18" customHeight="1">
      <c r="C8" s="197" t="s">
        <v>127</v>
      </c>
      <c r="D8" s="40" t="s">
        <v>20</v>
      </c>
      <c r="E8" s="40" t="str">
        <f>'入力シート'!E9</f>
        <v>横浜市○区○○町○丁目○－○</v>
      </c>
    </row>
    <row r="9" spans="3:5" ht="18" customHeight="1">
      <c r="C9" s="197"/>
      <c r="D9" s="40" t="s">
        <v>19</v>
      </c>
      <c r="E9" s="40" t="str">
        <f>'入力シート'!E7</f>
        <v>株式会社○○○○○○</v>
      </c>
    </row>
    <row r="10" spans="3:5" ht="18" customHeight="1">
      <c r="C10" s="197"/>
      <c r="D10" s="40" t="s">
        <v>18</v>
      </c>
      <c r="E10" s="41" t="str">
        <f>'入力シート'!E10</f>
        <v>代表取締役　○○　○○</v>
      </c>
    </row>
    <row r="11" spans="3:5" ht="13.5">
      <c r="C11" s="197"/>
      <c r="D11" s="40" t="s">
        <v>40</v>
      </c>
      <c r="E11" s="118">
        <f>'入力シート'!E8</f>
        <v>12345</v>
      </c>
    </row>
    <row r="12" ht="8.25" customHeight="1"/>
    <row r="13" spans="1:5" ht="18" customHeight="1">
      <c r="A13" s="182" t="s">
        <v>161</v>
      </c>
      <c r="B13" s="182"/>
      <c r="C13" s="182"/>
      <c r="D13" s="182"/>
      <c r="E13" s="182"/>
    </row>
    <row r="14" ht="7.5" customHeight="1"/>
    <row r="15" ht="13.5">
      <c r="A15" s="38" t="s">
        <v>128</v>
      </c>
    </row>
    <row r="16" spans="1:5" ht="13.5">
      <c r="A16" s="42"/>
      <c r="B16" s="40"/>
      <c r="C16" s="40"/>
      <c r="D16" s="40"/>
      <c r="E16" s="40"/>
    </row>
    <row r="17" spans="1:5" s="48" customFormat="1" ht="13.5">
      <c r="A17" s="45" t="s">
        <v>5</v>
      </c>
      <c r="B17" s="46" t="str">
        <f>'入力シート'!E19</f>
        <v>野庭線から磯子高区線口径７００ｍｍ配水管新設工事（その１２）</v>
      </c>
      <c r="C17" s="46"/>
      <c r="D17" s="46"/>
      <c r="E17" s="47"/>
    </row>
    <row r="18" spans="1:5" s="48" customFormat="1" ht="13.5">
      <c r="A18" s="49"/>
      <c r="B18" s="50"/>
      <c r="C18" s="49"/>
      <c r="D18" s="49"/>
      <c r="E18" s="50"/>
    </row>
    <row r="19" spans="1:5" s="48" customFormat="1" ht="22.5" customHeight="1">
      <c r="A19" s="174" t="s">
        <v>2</v>
      </c>
      <c r="B19" s="174"/>
      <c r="C19" s="51" t="s">
        <v>139</v>
      </c>
      <c r="D19" s="52"/>
      <c r="E19" s="50"/>
    </row>
    <row r="20" spans="1:5" s="48" customFormat="1" ht="22.5" customHeight="1">
      <c r="A20" s="179" t="s">
        <v>6</v>
      </c>
      <c r="B20" s="179"/>
      <c r="C20" s="51" t="str">
        <f>IF('入力シート'!C27="適用","第２号","不要")</f>
        <v>不要</v>
      </c>
      <c r="D20" s="52"/>
      <c r="E20" s="50"/>
    </row>
    <row r="21" spans="1:5" s="48" customFormat="1" ht="22.5" customHeight="1">
      <c r="A21" s="179" t="s">
        <v>7</v>
      </c>
      <c r="B21" s="179"/>
      <c r="C21" s="51" t="str">
        <f>IF('入力シート'!C28="適用","第３号","不要")</f>
        <v>不要</v>
      </c>
      <c r="D21" s="52"/>
      <c r="E21" s="50"/>
    </row>
    <row r="22" spans="1:5" s="48" customFormat="1" ht="22.5" customHeight="1">
      <c r="A22" s="179" t="s">
        <v>8</v>
      </c>
      <c r="B22" s="179"/>
      <c r="C22" s="51" t="str">
        <f>IF('入力シート'!C29="適用","第４号","不要")</f>
        <v>第４号</v>
      </c>
      <c r="D22" s="52"/>
      <c r="E22" s="50"/>
    </row>
    <row r="23" spans="1:5" s="48" customFormat="1" ht="22.5" customHeight="1">
      <c r="A23" s="179" t="s">
        <v>9</v>
      </c>
      <c r="B23" s="179"/>
      <c r="C23" s="51" t="str">
        <f>IF('入力シート'!C30="適用","第５号","不要")</f>
        <v>第５号</v>
      </c>
      <c r="D23" s="52"/>
      <c r="E23" s="50"/>
    </row>
    <row r="24" spans="1:5" s="48" customFormat="1" ht="22.5" customHeight="1">
      <c r="A24" s="179" t="s">
        <v>10</v>
      </c>
      <c r="B24" s="179"/>
      <c r="C24" s="51" t="str">
        <f>IF('入力シート'!C31="適用","第６号","不要")</f>
        <v>第６号</v>
      </c>
      <c r="D24" s="52"/>
      <c r="E24" s="50"/>
    </row>
    <row r="25" spans="1:5" s="48" customFormat="1" ht="22.5" customHeight="1">
      <c r="A25" s="179" t="s">
        <v>11</v>
      </c>
      <c r="B25" s="179"/>
      <c r="C25" s="51" t="str">
        <f>IF('入力シート'!C32="適用","第７号","不要")</f>
        <v>不要</v>
      </c>
      <c r="D25" s="52"/>
      <c r="E25" s="50"/>
    </row>
    <row r="26" spans="1:5" s="48" customFormat="1" ht="13.5">
      <c r="A26" s="52"/>
      <c r="B26" s="49"/>
      <c r="C26" s="49"/>
      <c r="D26" s="49"/>
      <c r="E26" s="50"/>
    </row>
    <row r="27" spans="1:5" s="48" customFormat="1" ht="17.25" customHeight="1">
      <c r="A27" s="54" t="s">
        <v>2</v>
      </c>
      <c r="B27" s="174" t="s">
        <v>129</v>
      </c>
      <c r="C27" s="174"/>
      <c r="D27" s="174"/>
      <c r="E27" s="174"/>
    </row>
    <row r="28" spans="1:5" s="48" customFormat="1" ht="27.75" customHeight="1">
      <c r="A28" s="175" t="s">
        <v>12</v>
      </c>
      <c r="B28" s="53" t="str">
        <f>IF('入力シート'!$C$33="適用","同種工事","不適用")</f>
        <v>不適用</v>
      </c>
      <c r="C28" s="175">
        <f>IF('入力シート'!$C$33="適用",'入力シート'!E33,"")</f>
      </c>
      <c r="D28" s="175"/>
      <c r="E28" s="175">
        <f>IF('入力シート'!$C$33="適用","同種工事の条件","")</f>
      </c>
    </row>
    <row r="29" spans="1:5" s="48" customFormat="1" ht="22.5" customHeight="1">
      <c r="A29" s="175"/>
      <c r="B29" s="53">
        <f>IF('入力シート'!$C$33="適用","工事名","")</f>
      </c>
      <c r="C29" s="183"/>
      <c r="D29" s="183"/>
      <c r="E29" s="183"/>
    </row>
    <row r="30" spans="1:5" s="48" customFormat="1" ht="22.5" customHeight="1">
      <c r="A30" s="175"/>
      <c r="B30" s="53">
        <f>IF('入力シート'!$C$33="適用","契約金額(税込み)","")</f>
      </c>
      <c r="C30" s="183"/>
      <c r="D30" s="183"/>
      <c r="E30" s="183"/>
    </row>
    <row r="31" spans="1:5" s="48" customFormat="1" ht="33.75" customHeight="1">
      <c r="A31" s="175"/>
      <c r="B31" s="53">
        <f>IF('入力シート'!$C$33="適用","添付資料","")</f>
      </c>
      <c r="C31" s="184">
        <f>IF('入力シート'!$C$33="適用","（添付する資料名を記入して下さい。）","")</f>
      </c>
      <c r="D31" s="184"/>
      <c r="E31" s="184">
        <f>IF('入力シート'!$C$33="適用","同種工事の条件","")</f>
      </c>
    </row>
    <row r="32" spans="1:5" s="48" customFormat="1" ht="22.5" customHeight="1">
      <c r="A32" s="175" t="s">
        <v>82</v>
      </c>
      <c r="B32" s="53" t="str">
        <f>IF('入力シート'!$C$34="適用","同一登録工種","不適用")</f>
        <v>同一登録工種</v>
      </c>
      <c r="C32" s="186" t="str">
        <f>IF('入力シート'!$C$34="適用",'入力シート'!E34,"")</f>
        <v>上水道</v>
      </c>
      <c r="D32" s="187"/>
      <c r="E32" s="188" t="str">
        <f>IF('入力シート'!$C$34="適用","同一登録工種","")</f>
        <v>同一登録工種</v>
      </c>
    </row>
    <row r="33" spans="1:5" s="48" customFormat="1" ht="22.5" customHeight="1">
      <c r="A33" s="175"/>
      <c r="B33" s="179" t="str">
        <f>IF('入力シート'!$C$34="適用","工事１","")</f>
        <v>工事１</v>
      </c>
      <c r="C33" s="56" t="str">
        <f>IF('入力シート'!$C$34="適用","工事名","")</f>
        <v>工事名</v>
      </c>
      <c r="D33" s="180"/>
      <c r="E33" s="181"/>
    </row>
    <row r="34" spans="1:5" s="48" customFormat="1" ht="22.5" customHeight="1">
      <c r="A34" s="175"/>
      <c r="B34" s="179" t="str">
        <f>IF('入力シート'!$C$34="適用","同一登録工種","")</f>
        <v>同一登録工種</v>
      </c>
      <c r="C34" s="53" t="str">
        <f>IF('入力シート'!$C$34="適用","工事成績評定点","")</f>
        <v>工事成績評定点</v>
      </c>
      <c r="D34" s="180"/>
      <c r="E34" s="181"/>
    </row>
    <row r="35" spans="1:5" s="48" customFormat="1" ht="22.5" customHeight="1">
      <c r="A35" s="175"/>
      <c r="B35" s="179" t="str">
        <f>IF('入力シート'!$C$34="適用","工事２","")</f>
        <v>工事２</v>
      </c>
      <c r="C35" s="56" t="str">
        <f>IF('入力シート'!$C$34="適用","工事名","")</f>
        <v>工事名</v>
      </c>
      <c r="D35" s="180"/>
      <c r="E35" s="181"/>
    </row>
    <row r="36" spans="1:5" s="48" customFormat="1" ht="22.5" customHeight="1">
      <c r="A36" s="175"/>
      <c r="B36" s="179" t="str">
        <f>IF('入力シート'!$C$34="適用","同一登録工種","")</f>
        <v>同一登録工種</v>
      </c>
      <c r="C36" s="53" t="str">
        <f>IF('入力シート'!$C$34="適用","工事成績評定点","")</f>
        <v>工事成績評定点</v>
      </c>
      <c r="D36" s="180"/>
      <c r="E36" s="181"/>
    </row>
    <row r="37" spans="1:5" s="48" customFormat="1" ht="26.25" customHeight="1">
      <c r="A37" s="175"/>
      <c r="B37" s="53" t="str">
        <f>IF('入力シート'!$C$34="適用","添付資料","")</f>
        <v>添付資料</v>
      </c>
      <c r="C37" s="176" t="str">
        <f>IF('入力シート'!$C$34="適用","工事完成検査結果通知書の写し","")</f>
        <v>工事完成検査結果通知書の写し</v>
      </c>
      <c r="D37" s="177"/>
      <c r="E37" s="178" t="str">
        <f>IF('入力シート'!$C$34="適用","同一登録工種","")</f>
        <v>同一登録工種</v>
      </c>
    </row>
    <row r="38" spans="1:5" s="48" customFormat="1" ht="22.5" customHeight="1">
      <c r="A38" s="175" t="s">
        <v>80</v>
      </c>
      <c r="B38" s="53" t="str">
        <f>IF('入力シート'!$C$35="適用","部門","不適用")</f>
        <v>部門</v>
      </c>
      <c r="C38" s="176" t="str">
        <f>IF('入力シート'!$C$35="適用",'入力シート'!E35,"")</f>
        <v>土木</v>
      </c>
      <c r="D38" s="177"/>
      <c r="E38" s="178" t="str">
        <f>IF('入力シート'!$C$34="適用","同一登録工種","")</f>
        <v>同一登録工種</v>
      </c>
    </row>
    <row r="39" spans="1:5" s="48" customFormat="1" ht="22.5" customHeight="1">
      <c r="A39" s="175"/>
      <c r="B39" s="179" t="str">
        <f>IF('入力シート'!$C$35="適用","表彰年度","")</f>
        <v>表彰年度</v>
      </c>
      <c r="C39" s="53" t="str">
        <f>IF('入力シート'!$C$35="適用","表彰１","")</f>
        <v>表彰１</v>
      </c>
      <c r="D39" s="180"/>
      <c r="E39" s="181"/>
    </row>
    <row r="40" spans="1:5" s="48" customFormat="1" ht="22.5" customHeight="1">
      <c r="A40" s="175"/>
      <c r="B40" s="179" t="str">
        <f>IF('入力シート'!$C$35="適用","部門","")</f>
        <v>部門</v>
      </c>
      <c r="C40" s="53" t="str">
        <f>IF('入力シート'!$C$35="適用","表彰２","")</f>
        <v>表彰２</v>
      </c>
      <c r="D40" s="180"/>
      <c r="E40" s="181"/>
    </row>
    <row r="41" spans="1:5" s="48" customFormat="1" ht="27.75" customHeight="1">
      <c r="A41" s="175" t="s">
        <v>151</v>
      </c>
      <c r="B41" s="53" t="str">
        <f>IF('入力シート'!$C$36="適用","同種工事","不適用")</f>
        <v>不適用</v>
      </c>
      <c r="C41" s="175">
        <f>IF('入力シート'!$C$36="適用",'入力シート'!E36,"")</f>
      </c>
      <c r="D41" s="175"/>
      <c r="E41" s="175" t="str">
        <f>IF('入力シート'!$C$34="適用","同一登録工種","")</f>
        <v>同一登録工種</v>
      </c>
    </row>
    <row r="42" spans="1:5" s="48" customFormat="1" ht="22.5" customHeight="1">
      <c r="A42" s="175"/>
      <c r="B42" s="53">
        <f>IF('入力シート'!$C$36="適用","工事名","")</f>
      </c>
      <c r="C42" s="183"/>
      <c r="D42" s="183"/>
      <c r="E42" s="183"/>
    </row>
    <row r="43" spans="1:5" s="48" customFormat="1" ht="22.5" customHeight="1">
      <c r="A43" s="175"/>
      <c r="B43" s="57">
        <f>IF('入力シート'!$C$36="適用","契約金額(税込み)","")</f>
      </c>
      <c r="C43" s="183"/>
      <c r="D43" s="183"/>
      <c r="E43" s="183"/>
    </row>
    <row r="44" spans="1:5" s="48" customFormat="1" ht="22.5" customHeight="1">
      <c r="A44" s="175"/>
      <c r="B44" s="53">
        <f>IF('入力シート'!$C$36="適用","技術者氏名","")</f>
      </c>
      <c r="C44" s="183"/>
      <c r="D44" s="183"/>
      <c r="E44" s="183"/>
    </row>
    <row r="45" spans="1:5" s="48" customFormat="1" ht="44.25" customHeight="1">
      <c r="A45" s="175"/>
      <c r="B45" s="53">
        <f>IF('入力シート'!$C$36="適用","添付資料","")</f>
      </c>
      <c r="C45" s="184">
        <f>IF('入力シート'!$C$36="適用","（添付する資料名を記入して下さい。）","")</f>
      </c>
      <c r="D45" s="184"/>
      <c r="E45" s="184">
        <f>IF('入力シート'!$C$33="適用","同種工事の条件","")</f>
      </c>
    </row>
    <row r="46" spans="1:5" s="48" customFormat="1" ht="22.5" customHeight="1">
      <c r="A46" s="175" t="s">
        <v>157</v>
      </c>
      <c r="B46" s="53" t="str">
        <f>IF('入力シート'!$C$37="適用","技術者氏名","不適用")</f>
        <v>不適用</v>
      </c>
      <c r="C46" s="189"/>
      <c r="D46" s="189"/>
      <c r="E46" s="189"/>
    </row>
    <row r="47" spans="1:5" s="48" customFormat="1" ht="22.5" customHeight="1">
      <c r="A47" s="175"/>
      <c r="B47" s="58">
        <f>IF('入力シート'!$C$37="適用","監理技術者番号","")</f>
      </c>
      <c r="C47" s="189"/>
      <c r="D47" s="189"/>
      <c r="E47" s="189"/>
    </row>
    <row r="48" spans="1:5" s="48" customFormat="1" ht="26.25" customHeight="1">
      <c r="A48" s="175"/>
      <c r="B48" s="53">
        <f>IF('入力シート'!$C$37="適用","添付資料","")</f>
      </c>
      <c r="C48" s="176">
        <f>IF('入力シート'!$C$37="適用","監理技術者証及び監理技術者講習修了証の写し","")</f>
      </c>
      <c r="D48" s="177"/>
      <c r="E48" s="178">
        <f>IF('入力シート'!$C$37="適用","技術者氏名","")</f>
      </c>
    </row>
    <row r="49" spans="1:5" s="48" customFormat="1" ht="24.75" customHeight="1">
      <c r="A49" s="175" t="s">
        <v>158</v>
      </c>
      <c r="B49" s="53" t="str">
        <f>IF('入力シート'!$C$38="適用","部門","不適用")</f>
        <v>部門</v>
      </c>
      <c r="C49" s="176" t="str">
        <f>IF('入力シート'!$C$38="適用",'入力シート'!E38,"")</f>
        <v>土木</v>
      </c>
      <c r="D49" s="177"/>
      <c r="E49" s="178" t="str">
        <f>IF('入力シート'!$C$34="適用","同一登録工種","")</f>
        <v>同一登録工種</v>
      </c>
    </row>
    <row r="50" spans="1:5" s="48" customFormat="1" ht="24.75" customHeight="1">
      <c r="A50" s="175"/>
      <c r="B50" s="53" t="str">
        <f>IF('入力シート'!$C$38="適用","代理人氏名","")</f>
        <v>代理人氏名</v>
      </c>
      <c r="C50" s="183"/>
      <c r="D50" s="183"/>
      <c r="E50" s="183"/>
    </row>
    <row r="51" spans="1:5" s="48" customFormat="1" ht="24.75" customHeight="1">
      <c r="A51" s="175"/>
      <c r="B51" s="53" t="str">
        <f>IF('入力シート'!$C$38="適用","表彰年度","")</f>
        <v>表彰年度</v>
      </c>
      <c r="C51" s="183"/>
      <c r="D51" s="183"/>
      <c r="E51" s="183"/>
    </row>
    <row r="52" spans="1:5" s="48" customFormat="1" ht="21.75" customHeight="1">
      <c r="A52" s="175" t="s">
        <v>152</v>
      </c>
      <c r="B52" s="192" t="str">
        <f>IF('入力シート'!$C$39="適用","ISO9001の登録","不適用")</f>
        <v>不適用</v>
      </c>
      <c r="C52" s="194"/>
      <c r="D52" s="194"/>
      <c r="E52" s="194"/>
    </row>
    <row r="53" spans="1:5" s="48" customFormat="1" ht="18.75" customHeight="1">
      <c r="A53" s="175"/>
      <c r="B53" s="193"/>
      <c r="C53" s="190">
        <f>IF('入力シート'!$C$39="適用","（有、無どちらかを記入して下さい。）","")</f>
      </c>
      <c r="D53" s="190"/>
      <c r="E53" s="190">
        <f>IF('入力シート'!$C$39="適用","添付書類","")</f>
      </c>
    </row>
    <row r="54" spans="1:5" s="48" customFormat="1" ht="26.25" customHeight="1">
      <c r="A54" s="175"/>
      <c r="B54" s="55">
        <f>IF('入力シート'!$C$39="適用","添付書類","")</f>
      </c>
      <c r="C54" s="176">
        <f>IF('入力シート'!$C$39="適用","登録証の写し及び登録範囲が確認できる付属書等の写し","")</f>
      </c>
      <c r="D54" s="177"/>
      <c r="E54" s="178">
        <f>IF('入力シート'!$C$39="適用","添付書類","")</f>
      </c>
    </row>
    <row r="55" spans="1:5" s="48" customFormat="1" ht="22.5" customHeight="1">
      <c r="A55" s="175" t="s">
        <v>159</v>
      </c>
      <c r="B55" s="55" t="str">
        <f>IF('入力シート'!$C$40="適用","工事施工場所","不適用")</f>
        <v>不適用</v>
      </c>
      <c r="C55" s="186">
        <f>IF('入力シート'!$C$40="適用",'入力シート'!E40,"")</f>
      </c>
      <c r="D55" s="187"/>
      <c r="E55" s="188">
        <f>IF('入力シート'!$C$40="適用","工事施工場所","")</f>
      </c>
    </row>
    <row r="56" spans="1:5" s="48" customFormat="1" ht="22.5" customHeight="1">
      <c r="A56" s="175"/>
      <c r="B56" s="55">
        <f>IF('入力シート'!$C$40="適用","所在地","")</f>
      </c>
      <c r="C56" s="184"/>
      <c r="D56" s="184"/>
      <c r="E56" s="184"/>
    </row>
    <row r="57" spans="1:5" s="48" customFormat="1" ht="18" customHeight="1">
      <c r="A57" s="175"/>
      <c r="B57" s="55">
        <f>IF('入力シート'!$C$40="適用","添付資料","")</f>
      </c>
      <c r="C57" s="180">
        <f>IF('入力シート'!$C$40="適用","（添付する資料名を記入して下さい。）","")</f>
      </c>
      <c r="D57" s="191"/>
      <c r="E57" s="181">
        <f>IF('入力シート'!$C$40="適用","添付資料","")</f>
      </c>
    </row>
    <row r="58" spans="1:5" s="48" customFormat="1" ht="24.75" customHeight="1">
      <c r="A58" s="192" t="s">
        <v>160</v>
      </c>
      <c r="B58" s="192" t="str">
        <f>IF('入力シート'!$C$41="適用","横浜市災害協力業者名簿の登載","不適用")</f>
        <v>横浜市災害協力業者名簿の登載</v>
      </c>
      <c r="C58" s="194"/>
      <c r="D58" s="194"/>
      <c r="E58" s="194"/>
    </row>
    <row r="59" spans="1:5" s="48" customFormat="1" ht="19.5" customHeight="1">
      <c r="A59" s="193"/>
      <c r="B59" s="193"/>
      <c r="C59" s="190" t="str">
        <f>IF('入力シート'!$C$41="適用","（有、無どちらかを記入して下さい。）","")</f>
        <v>（有、無どちらかを記入して下さい。）</v>
      </c>
      <c r="D59" s="190"/>
      <c r="E59" s="190">
        <f>IF('入力シート'!$C$39="適用","添付書類","")</f>
      </c>
    </row>
    <row r="60" spans="1:5" s="48" customFormat="1" ht="24" customHeight="1">
      <c r="A60" s="175" t="s">
        <v>81</v>
      </c>
      <c r="B60" s="192" t="str">
        <f>IF('入力シート'!$C$42="適用","ISO14001の登録","不適用")</f>
        <v>不適用</v>
      </c>
      <c r="C60" s="194"/>
      <c r="D60" s="194"/>
      <c r="E60" s="194"/>
    </row>
    <row r="61" spans="1:5" s="48" customFormat="1" ht="18" customHeight="1">
      <c r="A61" s="175"/>
      <c r="B61" s="193"/>
      <c r="C61" s="190">
        <f>IF('入力シート'!$C$42="適用","（有、無どちらかを記入して下さい。）","")</f>
      </c>
      <c r="D61" s="190"/>
      <c r="E61" s="190">
        <f>IF('入力シート'!$C$39="適用","添付書類","")</f>
      </c>
    </row>
    <row r="62" spans="1:5" s="48" customFormat="1" ht="20.25" customHeight="1">
      <c r="A62" s="175"/>
      <c r="B62" s="55">
        <f>IF('入力シート'!$C$42="適用","添付書類","")</f>
      </c>
      <c r="C62" s="176">
        <f>IF('入力シート'!$C$42="適用","登録証の写し及び登録範囲が確認できる付属書等の写し","")</f>
      </c>
      <c r="D62" s="177"/>
      <c r="E62" s="178">
        <f>IF('入力シート'!$C$39="適用","添付書類","")</f>
      </c>
    </row>
    <row r="63" s="48" customFormat="1" ht="13.5"/>
    <row r="64" spans="2:5" s="48" customFormat="1" ht="13.5">
      <c r="B64" s="59" t="s">
        <v>14</v>
      </c>
      <c r="C64" s="60" t="s">
        <v>15</v>
      </c>
      <c r="D64" s="195" t="str">
        <f>'入力シート'!E13</f>
        <v>○○　○○</v>
      </c>
      <c r="E64" s="195"/>
    </row>
    <row r="65" spans="3:5" s="48" customFormat="1" ht="13.5">
      <c r="C65" s="61" t="s">
        <v>16</v>
      </c>
      <c r="D65" s="196" t="str">
        <f>'入力シート'!E14</f>
        <v>045-999-9999</v>
      </c>
      <c r="E65" s="196"/>
    </row>
    <row r="66" spans="3:10" s="48" customFormat="1" ht="13.5">
      <c r="C66" s="61" t="s">
        <v>17</v>
      </c>
      <c r="D66" s="196" t="str">
        <f>'入力シート'!E15</f>
        <v>045-111-1111</v>
      </c>
      <c r="E66" s="196"/>
      <c r="F66" s="62"/>
      <c r="G66" s="62"/>
      <c r="H66" s="62"/>
      <c r="I66" s="62"/>
      <c r="J66" s="62"/>
    </row>
    <row r="67" spans="5:13" ht="13.5">
      <c r="E67" s="44"/>
      <c r="F67" s="44"/>
      <c r="G67" s="44"/>
      <c r="H67" s="44"/>
      <c r="I67" s="44"/>
      <c r="J67" s="44"/>
      <c r="K67" s="43"/>
      <c r="L67" s="43"/>
      <c r="M67" s="43"/>
    </row>
    <row r="68" spans="5:13" ht="13.5">
      <c r="E68" s="44"/>
      <c r="F68" s="44"/>
      <c r="G68" s="44"/>
      <c r="H68" s="44"/>
      <c r="I68" s="44"/>
      <c r="J68" s="44"/>
      <c r="K68" s="43"/>
      <c r="L68" s="43"/>
      <c r="M68" s="43"/>
    </row>
    <row r="69" spans="5:13" ht="13.5">
      <c r="E69" s="43"/>
      <c r="F69" s="43"/>
      <c r="G69" s="43"/>
      <c r="H69" s="43"/>
      <c r="I69" s="43"/>
      <c r="J69" s="43"/>
      <c r="K69" s="43"/>
      <c r="L69" s="43"/>
      <c r="M69" s="43"/>
    </row>
    <row r="70" spans="5:13" ht="13.5">
      <c r="E70" s="43"/>
      <c r="F70" s="43"/>
      <c r="G70" s="43"/>
      <c r="H70" s="43"/>
      <c r="I70" s="43"/>
      <c r="J70" s="43"/>
      <c r="K70" s="43"/>
      <c r="L70" s="43"/>
      <c r="M70" s="43"/>
    </row>
    <row r="71" spans="5:13" ht="13.5">
      <c r="E71" s="43"/>
      <c r="F71" s="43"/>
      <c r="G71" s="43"/>
      <c r="H71" s="43"/>
      <c r="I71" s="43"/>
      <c r="J71" s="43"/>
      <c r="K71" s="43"/>
      <c r="L71" s="43"/>
      <c r="M71" s="43"/>
    </row>
  </sheetData>
  <sheetProtection password="E7B6" sheet="1" scenarios="1" formatCells="0" formatRows="0" insertRows="0"/>
  <mergeCells count="66">
    <mergeCell ref="A55:A57"/>
    <mergeCell ref="C55:E55"/>
    <mergeCell ref="A58:A59"/>
    <mergeCell ref="B60:B61"/>
    <mergeCell ref="D65:E65"/>
    <mergeCell ref="D66:E66"/>
    <mergeCell ref="C54:E54"/>
    <mergeCell ref="C62:E62"/>
    <mergeCell ref="D39:E39"/>
    <mergeCell ref="D40:E40"/>
    <mergeCell ref="C59:E59"/>
    <mergeCell ref="C58:E58"/>
    <mergeCell ref="C56:E56"/>
    <mergeCell ref="C60:E60"/>
    <mergeCell ref="B52:B53"/>
    <mergeCell ref="C53:E53"/>
    <mergeCell ref="A52:A54"/>
    <mergeCell ref="C52:E52"/>
    <mergeCell ref="C7:D7"/>
    <mergeCell ref="D64:E64"/>
    <mergeCell ref="C8:C11"/>
    <mergeCell ref="D33:E33"/>
    <mergeCell ref="A60:A62"/>
    <mergeCell ref="B58:B59"/>
    <mergeCell ref="A46:A48"/>
    <mergeCell ref="C46:E46"/>
    <mergeCell ref="C47:E47"/>
    <mergeCell ref="C48:E48"/>
    <mergeCell ref="C61:E61"/>
    <mergeCell ref="C57:E57"/>
    <mergeCell ref="A49:A51"/>
    <mergeCell ref="C49:E49"/>
    <mergeCell ref="C50:E50"/>
    <mergeCell ref="C51:E51"/>
    <mergeCell ref="A41:A45"/>
    <mergeCell ref="C41:E41"/>
    <mergeCell ref="C42:E42"/>
    <mergeCell ref="C43:E43"/>
    <mergeCell ref="C44:E44"/>
    <mergeCell ref="C45:E45"/>
    <mergeCell ref="C6:D6"/>
    <mergeCell ref="A32:A37"/>
    <mergeCell ref="B33:B34"/>
    <mergeCell ref="B35:B36"/>
    <mergeCell ref="C37:E37"/>
    <mergeCell ref="C32:E32"/>
    <mergeCell ref="D36:E36"/>
    <mergeCell ref="A23:B23"/>
    <mergeCell ref="A24:B24"/>
    <mergeCell ref="A25:B25"/>
    <mergeCell ref="A13:E13"/>
    <mergeCell ref="A28:A31"/>
    <mergeCell ref="C28:E28"/>
    <mergeCell ref="C29:E29"/>
    <mergeCell ref="C30:E30"/>
    <mergeCell ref="C31:E31"/>
    <mergeCell ref="A19:B19"/>
    <mergeCell ref="A20:B20"/>
    <mergeCell ref="A21:B21"/>
    <mergeCell ref="A22:B22"/>
    <mergeCell ref="B27:E27"/>
    <mergeCell ref="A38:A40"/>
    <mergeCell ref="C38:E38"/>
    <mergeCell ref="B39:B40"/>
    <mergeCell ref="D34:E34"/>
    <mergeCell ref="D35:E35"/>
  </mergeCells>
  <dataValidations count="1">
    <dataValidation allowBlank="1" showInputMessage="1" showErrorMessage="1" imeMode="halfAlpha" sqref="E67:J68"/>
  </dataValidations>
  <printOptions/>
  <pageMargins left="0.45" right="0.16" top="0.7" bottom="0.6" header="0.2" footer="0.2"/>
  <pageSetup horizontalDpi="600" verticalDpi="600" orientation="portrait" paperSize="9" r:id="rId2"/>
  <rowBreaks count="1" manualBreakCount="1">
    <brk id="40" max="255" man="1"/>
  </rowBreaks>
  <ignoredErrors>
    <ignoredError sqref="C34:C35" formula="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T26"/>
  <sheetViews>
    <sheetView zoomScalePageLayoutView="0" workbookViewId="0" topLeftCell="A1">
      <selection activeCell="A1" sqref="A1"/>
    </sheetView>
  </sheetViews>
  <sheetFormatPr defaultColWidth="9.00390625" defaultRowHeight="13.5"/>
  <cols>
    <col min="1" max="2" width="7.50390625" style="1" customWidth="1"/>
    <col min="3" max="20" width="5.00390625" style="1" customWidth="1"/>
    <col min="21" max="31" width="7.50390625" style="1" customWidth="1"/>
    <col min="32" max="16384" width="9.00390625" style="1" customWidth="1"/>
  </cols>
  <sheetData>
    <row r="1" ht="18" customHeight="1">
      <c r="T1" s="2" t="s">
        <v>28</v>
      </c>
    </row>
    <row r="2" spans="16:20" ht="18" customHeight="1">
      <c r="P2" s="215" t="str">
        <f>'入力シート'!E6</f>
        <v>平成○○年○○月○○日</v>
      </c>
      <c r="Q2" s="215"/>
      <c r="R2" s="215"/>
      <c r="S2" s="215"/>
      <c r="T2" s="215"/>
    </row>
    <row r="3" ht="54" customHeight="1"/>
    <row r="4" spans="1:20" ht="18" customHeight="1">
      <c r="A4" s="205" t="s">
        <v>3</v>
      </c>
      <c r="B4" s="205"/>
      <c r="C4" s="205"/>
      <c r="D4" s="205"/>
      <c r="E4" s="205"/>
      <c r="F4" s="205"/>
      <c r="G4" s="205"/>
      <c r="H4" s="205"/>
      <c r="I4" s="205"/>
      <c r="J4" s="205"/>
      <c r="K4" s="205"/>
      <c r="L4" s="205"/>
      <c r="M4" s="205"/>
      <c r="N4" s="205"/>
      <c r="O4" s="205"/>
      <c r="P4" s="205"/>
      <c r="Q4" s="205"/>
      <c r="R4" s="205"/>
      <c r="S4" s="205"/>
      <c r="T4" s="205"/>
    </row>
    <row r="5" spans="1:20" ht="18" customHeight="1">
      <c r="A5" s="205" t="s">
        <v>27</v>
      </c>
      <c r="B5" s="205"/>
      <c r="C5" s="205"/>
      <c r="D5" s="205"/>
      <c r="E5" s="205"/>
      <c r="F5" s="205"/>
      <c r="G5" s="205"/>
      <c r="H5" s="205"/>
      <c r="I5" s="205"/>
      <c r="J5" s="205"/>
      <c r="K5" s="205"/>
      <c r="L5" s="205"/>
      <c r="M5" s="205"/>
      <c r="N5" s="205"/>
      <c r="O5" s="205"/>
      <c r="P5" s="205"/>
      <c r="Q5" s="205"/>
      <c r="R5" s="205"/>
      <c r="S5" s="205"/>
      <c r="T5" s="205"/>
    </row>
    <row r="6" ht="13.5" customHeight="1"/>
    <row r="7" spans="1:20" ht="27" customHeight="1">
      <c r="A7" s="10" t="s">
        <v>5</v>
      </c>
      <c r="B7" s="216" t="str">
        <f>'入力シート'!E19</f>
        <v>野庭線から磯子高区線口径７００ｍｍ配水管新設工事（その１２）</v>
      </c>
      <c r="C7" s="216"/>
      <c r="D7" s="216"/>
      <c r="E7" s="216"/>
      <c r="F7" s="216"/>
      <c r="G7" s="216"/>
      <c r="H7" s="216"/>
      <c r="I7" s="216"/>
      <c r="J7" s="216"/>
      <c r="K7" s="216"/>
      <c r="L7" s="216"/>
      <c r="M7" s="216"/>
      <c r="N7" s="216"/>
      <c r="O7" s="216"/>
      <c r="P7" s="216"/>
      <c r="Q7" s="216"/>
      <c r="R7" s="216"/>
      <c r="S7" s="216"/>
      <c r="T7" s="216"/>
    </row>
    <row r="8" spans="1:20" ht="27" customHeight="1">
      <c r="A8" s="10" t="s">
        <v>24</v>
      </c>
      <c r="B8" s="216" t="str">
        <f>'入力シート'!E7</f>
        <v>株式会社○○○○○○</v>
      </c>
      <c r="C8" s="216"/>
      <c r="D8" s="216"/>
      <c r="E8" s="216"/>
      <c r="F8" s="216"/>
      <c r="G8" s="216"/>
      <c r="H8" s="216"/>
      <c r="I8" s="216"/>
      <c r="J8" s="216"/>
      <c r="K8" s="216"/>
      <c r="L8" s="216"/>
      <c r="M8" s="216"/>
      <c r="N8" s="216"/>
      <c r="O8" s="216"/>
      <c r="P8" s="216"/>
      <c r="Q8" s="216"/>
      <c r="R8" s="216"/>
      <c r="S8" s="216"/>
      <c r="T8" s="216"/>
    </row>
    <row r="9" ht="27" customHeight="1"/>
    <row r="10" ht="14.25" thickBot="1">
      <c r="A10" s="1" t="s">
        <v>25</v>
      </c>
    </row>
    <row r="11" spans="1:20" ht="15" customHeight="1">
      <c r="A11" s="218" t="s">
        <v>26</v>
      </c>
      <c r="B11" s="219"/>
      <c r="C11" s="198" t="s">
        <v>180</v>
      </c>
      <c r="D11" s="199"/>
      <c r="E11" s="200"/>
      <c r="F11" s="198" t="s">
        <v>180</v>
      </c>
      <c r="G11" s="199"/>
      <c r="H11" s="200"/>
      <c r="I11" s="198" t="s">
        <v>180</v>
      </c>
      <c r="J11" s="199"/>
      <c r="K11" s="200"/>
      <c r="L11" s="198" t="s">
        <v>180</v>
      </c>
      <c r="M11" s="199"/>
      <c r="N11" s="200"/>
      <c r="O11" s="198" t="s">
        <v>180</v>
      </c>
      <c r="P11" s="199"/>
      <c r="Q11" s="200"/>
      <c r="R11" s="198" t="s">
        <v>180</v>
      </c>
      <c r="S11" s="199"/>
      <c r="T11" s="200"/>
    </row>
    <row r="12" spans="1:20" ht="15" customHeight="1">
      <c r="A12" s="220"/>
      <c r="B12" s="221"/>
      <c r="C12" s="209" t="s">
        <v>63</v>
      </c>
      <c r="D12" s="210"/>
      <c r="E12" s="211"/>
      <c r="F12" s="209" t="s">
        <v>63</v>
      </c>
      <c r="G12" s="210"/>
      <c r="H12" s="211"/>
      <c r="I12" s="209" t="s">
        <v>63</v>
      </c>
      <c r="J12" s="210"/>
      <c r="K12" s="211"/>
      <c r="L12" s="209" t="s">
        <v>63</v>
      </c>
      <c r="M12" s="210"/>
      <c r="N12" s="211"/>
      <c r="O12" s="209" t="s">
        <v>63</v>
      </c>
      <c r="P12" s="210"/>
      <c r="Q12" s="211"/>
      <c r="R12" s="209" t="s">
        <v>63</v>
      </c>
      <c r="S12" s="210"/>
      <c r="T12" s="217"/>
    </row>
    <row r="13" spans="1:20" ht="34.5" customHeight="1">
      <c r="A13" s="207"/>
      <c r="B13" s="208"/>
      <c r="C13" s="3"/>
      <c r="D13" s="4"/>
      <c r="E13" s="5"/>
      <c r="F13" s="3"/>
      <c r="G13" s="4"/>
      <c r="H13" s="6"/>
      <c r="I13" s="7"/>
      <c r="J13" s="4"/>
      <c r="K13" s="5"/>
      <c r="L13" s="3"/>
      <c r="M13" s="4"/>
      <c r="N13" s="6"/>
      <c r="O13" s="3"/>
      <c r="P13" s="4"/>
      <c r="Q13" s="6"/>
      <c r="R13" s="7"/>
      <c r="S13" s="4"/>
      <c r="T13" s="8"/>
    </row>
    <row r="14" spans="1:20" ht="34.5" customHeight="1">
      <c r="A14" s="207"/>
      <c r="B14" s="208"/>
      <c r="C14" s="3"/>
      <c r="D14" s="4"/>
      <c r="E14" s="5"/>
      <c r="F14" s="3"/>
      <c r="G14" s="4"/>
      <c r="H14" s="6"/>
      <c r="I14" s="7"/>
      <c r="J14" s="4"/>
      <c r="K14" s="5"/>
      <c r="L14" s="3"/>
      <c r="M14" s="4"/>
      <c r="N14" s="6"/>
      <c r="O14" s="3"/>
      <c r="P14" s="4"/>
      <c r="Q14" s="6"/>
      <c r="R14" s="7"/>
      <c r="S14" s="4"/>
      <c r="T14" s="8"/>
    </row>
    <row r="15" spans="1:20" ht="34.5" customHeight="1">
      <c r="A15" s="207"/>
      <c r="B15" s="208"/>
      <c r="C15" s="3"/>
      <c r="D15" s="4"/>
      <c r="E15" s="5"/>
      <c r="F15" s="3"/>
      <c r="G15" s="4"/>
      <c r="H15" s="6"/>
      <c r="I15" s="7"/>
      <c r="J15" s="4"/>
      <c r="K15" s="5"/>
      <c r="L15" s="3"/>
      <c r="M15" s="4"/>
      <c r="N15" s="6"/>
      <c r="O15" s="3"/>
      <c r="P15" s="4"/>
      <c r="Q15" s="6"/>
      <c r="R15" s="7"/>
      <c r="S15" s="4"/>
      <c r="T15" s="8"/>
    </row>
    <row r="16" spans="1:20" ht="34.5" customHeight="1">
      <c r="A16" s="207"/>
      <c r="B16" s="208"/>
      <c r="C16" s="3"/>
      <c r="D16" s="4"/>
      <c r="E16" s="5"/>
      <c r="F16" s="3"/>
      <c r="G16" s="4"/>
      <c r="H16" s="6"/>
      <c r="I16" s="7"/>
      <c r="J16" s="4"/>
      <c r="K16" s="5"/>
      <c r="L16" s="3"/>
      <c r="M16" s="4"/>
      <c r="N16" s="6"/>
      <c r="O16" s="3"/>
      <c r="P16" s="4"/>
      <c r="Q16" s="6"/>
      <c r="R16" s="7"/>
      <c r="S16" s="4"/>
      <c r="T16" s="8"/>
    </row>
    <row r="17" spans="1:20" ht="34.5" customHeight="1">
      <c r="A17" s="207"/>
      <c r="B17" s="208"/>
      <c r="C17" s="3"/>
      <c r="D17" s="4"/>
      <c r="E17" s="5"/>
      <c r="F17" s="3"/>
      <c r="G17" s="4"/>
      <c r="H17" s="6"/>
      <c r="I17" s="7"/>
      <c r="J17" s="4"/>
      <c r="K17" s="5"/>
      <c r="L17" s="3"/>
      <c r="M17" s="4"/>
      <c r="N17" s="6"/>
      <c r="O17" s="3"/>
      <c r="P17" s="4"/>
      <c r="Q17" s="6"/>
      <c r="R17" s="7"/>
      <c r="S17" s="4"/>
      <c r="T17" s="8"/>
    </row>
    <row r="18" spans="1:20" ht="34.5" customHeight="1">
      <c r="A18" s="207"/>
      <c r="B18" s="208"/>
      <c r="C18" s="3"/>
      <c r="D18" s="4"/>
      <c r="E18" s="5"/>
      <c r="F18" s="3"/>
      <c r="G18" s="4"/>
      <c r="H18" s="6"/>
      <c r="I18" s="7"/>
      <c r="J18" s="4"/>
      <c r="K18" s="5"/>
      <c r="L18" s="3"/>
      <c r="M18" s="4"/>
      <c r="N18" s="6"/>
      <c r="O18" s="3"/>
      <c r="P18" s="4"/>
      <c r="Q18" s="6"/>
      <c r="R18" s="7"/>
      <c r="S18" s="4"/>
      <c r="T18" s="8"/>
    </row>
    <row r="19" spans="1:20" ht="34.5" customHeight="1">
      <c r="A19" s="207"/>
      <c r="B19" s="208"/>
      <c r="C19" s="3"/>
      <c r="D19" s="4"/>
      <c r="E19" s="5"/>
      <c r="F19" s="3"/>
      <c r="G19" s="4"/>
      <c r="H19" s="6"/>
      <c r="I19" s="7"/>
      <c r="J19" s="4"/>
      <c r="K19" s="5"/>
      <c r="L19" s="3"/>
      <c r="M19" s="4"/>
      <c r="N19" s="6"/>
      <c r="O19" s="3"/>
      <c r="P19" s="4"/>
      <c r="Q19" s="6"/>
      <c r="R19" s="7"/>
      <c r="S19" s="4"/>
      <c r="T19" s="8"/>
    </row>
    <row r="20" spans="1:20" ht="34.5" customHeight="1">
      <c r="A20" s="207"/>
      <c r="B20" s="208"/>
      <c r="C20" s="3"/>
      <c r="D20" s="4"/>
      <c r="E20" s="5"/>
      <c r="F20" s="3"/>
      <c r="G20" s="4"/>
      <c r="H20" s="6"/>
      <c r="I20" s="7"/>
      <c r="J20" s="4"/>
      <c r="K20" s="5"/>
      <c r="L20" s="3"/>
      <c r="M20" s="4"/>
      <c r="N20" s="6"/>
      <c r="O20" s="3"/>
      <c r="P20" s="4"/>
      <c r="Q20" s="6"/>
      <c r="R20" s="7"/>
      <c r="S20" s="4"/>
      <c r="T20" s="8"/>
    </row>
    <row r="21" spans="1:20" ht="34.5" customHeight="1">
      <c r="A21" s="207"/>
      <c r="B21" s="208"/>
      <c r="C21" s="3"/>
      <c r="D21" s="4"/>
      <c r="E21" s="5"/>
      <c r="F21" s="3"/>
      <c r="G21" s="4"/>
      <c r="H21" s="6"/>
      <c r="I21" s="7"/>
      <c r="J21" s="4"/>
      <c r="K21" s="5"/>
      <c r="L21" s="3"/>
      <c r="M21" s="4"/>
      <c r="N21" s="6"/>
      <c r="O21" s="3"/>
      <c r="P21" s="4"/>
      <c r="Q21" s="6"/>
      <c r="R21" s="7"/>
      <c r="S21" s="4"/>
      <c r="T21" s="8"/>
    </row>
    <row r="22" spans="1:20" ht="34.5" customHeight="1">
      <c r="A22" s="207"/>
      <c r="B22" s="208"/>
      <c r="C22" s="3"/>
      <c r="D22" s="4"/>
      <c r="E22" s="5"/>
      <c r="F22" s="3"/>
      <c r="G22" s="4"/>
      <c r="H22" s="6"/>
      <c r="I22" s="7"/>
      <c r="J22" s="4"/>
      <c r="K22" s="5"/>
      <c r="L22" s="3"/>
      <c r="M22" s="4"/>
      <c r="N22" s="6"/>
      <c r="O22" s="3"/>
      <c r="P22" s="4"/>
      <c r="Q22" s="6"/>
      <c r="R22" s="7"/>
      <c r="S22" s="4"/>
      <c r="T22" s="8"/>
    </row>
    <row r="23" spans="1:20" ht="27" customHeight="1">
      <c r="A23" s="204" t="s">
        <v>74</v>
      </c>
      <c r="B23" s="149"/>
      <c r="C23" s="201" t="str">
        <f>IF('入力シート'!C27="適用",'入力シート'!E27,"今回工事ではこの項目を適用しません。")</f>
        <v>今回工事ではこの項目を適用しません。</v>
      </c>
      <c r="D23" s="202"/>
      <c r="E23" s="202"/>
      <c r="F23" s="202"/>
      <c r="G23" s="202"/>
      <c r="H23" s="202"/>
      <c r="I23" s="202"/>
      <c r="J23" s="202"/>
      <c r="K23" s="202"/>
      <c r="L23" s="202"/>
      <c r="M23" s="202"/>
      <c r="N23" s="202"/>
      <c r="O23" s="202"/>
      <c r="P23" s="202"/>
      <c r="Q23" s="202"/>
      <c r="R23" s="202"/>
      <c r="S23" s="202"/>
      <c r="T23" s="203"/>
    </row>
    <row r="24" spans="1:20" ht="285" customHeight="1" thickBot="1">
      <c r="A24" s="212" t="s">
        <v>73</v>
      </c>
      <c r="B24" s="213"/>
      <c r="C24" s="213"/>
      <c r="D24" s="213"/>
      <c r="E24" s="213"/>
      <c r="F24" s="213"/>
      <c r="G24" s="213"/>
      <c r="H24" s="213"/>
      <c r="I24" s="213"/>
      <c r="J24" s="213"/>
      <c r="K24" s="213"/>
      <c r="L24" s="213"/>
      <c r="M24" s="213"/>
      <c r="N24" s="213"/>
      <c r="O24" s="213"/>
      <c r="P24" s="213"/>
      <c r="Q24" s="213"/>
      <c r="R24" s="213"/>
      <c r="S24" s="213"/>
      <c r="T24" s="214"/>
    </row>
    <row r="25" spans="1:20" ht="13.5">
      <c r="A25" s="11"/>
      <c r="B25" s="11"/>
      <c r="C25" s="11"/>
      <c r="D25" s="11"/>
      <c r="E25" s="11"/>
      <c r="F25" s="11"/>
      <c r="G25" s="11"/>
      <c r="H25" s="11"/>
      <c r="I25" s="11"/>
      <c r="J25" s="11"/>
      <c r="K25" s="11"/>
      <c r="L25" s="11"/>
      <c r="M25" s="11"/>
      <c r="N25" s="11"/>
      <c r="O25" s="11"/>
      <c r="P25" s="11"/>
      <c r="Q25" s="11"/>
      <c r="R25" s="11"/>
      <c r="S25" s="11"/>
      <c r="T25" s="11"/>
    </row>
    <row r="26" spans="1:20" ht="13.5">
      <c r="A26" s="206" t="s">
        <v>65</v>
      </c>
      <c r="B26" s="206"/>
      <c r="C26" s="206"/>
      <c r="D26" s="206"/>
      <c r="E26" s="206"/>
      <c r="F26" s="206"/>
      <c r="G26" s="206"/>
      <c r="H26" s="206"/>
      <c r="I26" s="206"/>
      <c r="J26" s="206"/>
      <c r="K26" s="206"/>
      <c r="L26" s="206"/>
      <c r="M26" s="206"/>
      <c r="N26" s="206"/>
      <c r="O26" s="206"/>
      <c r="P26" s="206"/>
      <c r="Q26" s="206"/>
      <c r="R26" s="206"/>
      <c r="S26" s="206"/>
      <c r="T26" s="206"/>
    </row>
  </sheetData>
  <sheetProtection/>
  <mergeCells count="32">
    <mergeCell ref="A15:B15"/>
    <mergeCell ref="A20:B20"/>
    <mergeCell ref="A19:B19"/>
    <mergeCell ref="A18:B18"/>
    <mergeCell ref="A17:B17"/>
    <mergeCell ref="A16:B16"/>
    <mergeCell ref="P2:T2"/>
    <mergeCell ref="L12:N12"/>
    <mergeCell ref="I12:K12"/>
    <mergeCell ref="B8:T8"/>
    <mergeCell ref="B7:T7"/>
    <mergeCell ref="F12:H12"/>
    <mergeCell ref="R12:T12"/>
    <mergeCell ref="O12:Q12"/>
    <mergeCell ref="A11:B12"/>
    <mergeCell ref="A5:T5"/>
    <mergeCell ref="C23:T23"/>
    <mergeCell ref="A23:B23"/>
    <mergeCell ref="A4:T4"/>
    <mergeCell ref="A26:T26"/>
    <mergeCell ref="A14:B14"/>
    <mergeCell ref="A13:B13"/>
    <mergeCell ref="A21:B21"/>
    <mergeCell ref="A22:B22"/>
    <mergeCell ref="C12:E12"/>
    <mergeCell ref="A24:T24"/>
    <mergeCell ref="O11:Q11"/>
    <mergeCell ref="R11:T11"/>
    <mergeCell ref="C11:E11"/>
    <mergeCell ref="F11:H11"/>
    <mergeCell ref="I11:K11"/>
    <mergeCell ref="L11:N11"/>
  </mergeCells>
  <conditionalFormatting sqref="B7:T8">
    <cfRule type="cellIs" priority="1" dxfId="9"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30</v>
      </c>
    </row>
    <row r="2" spans="12:14" ht="18" customHeight="1">
      <c r="L2" s="215" t="str">
        <f>'入力シート'!E6</f>
        <v>平成○○年○○月○○日</v>
      </c>
      <c r="M2" s="215"/>
      <c r="N2" s="215"/>
    </row>
    <row r="3" ht="54" customHeight="1"/>
    <row r="4" spans="1:14" ht="18" customHeight="1">
      <c r="A4" s="205" t="s">
        <v>3</v>
      </c>
      <c r="B4" s="205"/>
      <c r="C4" s="205"/>
      <c r="D4" s="205"/>
      <c r="E4" s="205"/>
      <c r="F4" s="205"/>
      <c r="G4" s="205"/>
      <c r="H4" s="205"/>
      <c r="I4" s="205"/>
      <c r="J4" s="205"/>
      <c r="K4" s="205"/>
      <c r="L4" s="205"/>
      <c r="M4" s="205"/>
      <c r="N4" s="205"/>
    </row>
    <row r="5" spans="1:14" ht="18" customHeight="1">
      <c r="A5" s="205" t="s">
        <v>29</v>
      </c>
      <c r="B5" s="205"/>
      <c r="C5" s="205"/>
      <c r="D5" s="205"/>
      <c r="E5" s="205"/>
      <c r="F5" s="205"/>
      <c r="G5" s="205"/>
      <c r="H5" s="205"/>
      <c r="I5" s="205"/>
      <c r="J5" s="205"/>
      <c r="K5" s="205"/>
      <c r="L5" s="205"/>
      <c r="M5" s="205"/>
      <c r="N5" s="205"/>
    </row>
    <row r="7" spans="1:14" ht="27" customHeight="1">
      <c r="A7" s="10" t="s">
        <v>5</v>
      </c>
      <c r="B7" s="216" t="str">
        <f>'入力シート'!E19</f>
        <v>野庭線から磯子高区線口径７００ｍｍ配水管新設工事（その１２）</v>
      </c>
      <c r="C7" s="216"/>
      <c r="D7" s="216"/>
      <c r="E7" s="216"/>
      <c r="F7" s="216"/>
      <c r="G7" s="216"/>
      <c r="H7" s="216"/>
      <c r="I7" s="216"/>
      <c r="J7" s="216"/>
      <c r="K7" s="216"/>
      <c r="L7" s="216"/>
      <c r="M7" s="216"/>
      <c r="N7" s="216"/>
    </row>
    <row r="8" spans="1:14" ht="27" customHeight="1">
      <c r="A8" s="10" t="s">
        <v>24</v>
      </c>
      <c r="B8" s="216" t="str">
        <f>'入力シート'!E7</f>
        <v>株式会社○○○○○○</v>
      </c>
      <c r="C8" s="216"/>
      <c r="D8" s="216"/>
      <c r="E8" s="216"/>
      <c r="F8" s="216"/>
      <c r="G8" s="216"/>
      <c r="H8" s="216"/>
      <c r="I8" s="216"/>
      <c r="J8" s="216"/>
      <c r="K8" s="216"/>
      <c r="L8" s="216"/>
      <c r="M8" s="216"/>
      <c r="N8" s="216"/>
    </row>
    <row r="9" ht="14.25" thickBot="1"/>
    <row r="10" spans="1:14" ht="54" customHeight="1" thickBot="1">
      <c r="A10" s="224" t="s">
        <v>74</v>
      </c>
      <c r="B10" s="225"/>
      <c r="C10" s="225"/>
      <c r="D10" s="225"/>
      <c r="E10" s="226" t="str">
        <f>IF('入力シート'!C28="適用",'入力シート'!E28,"今回工事ではこの項目を適用しません。")</f>
        <v>今回工事ではこの項目を適用しません。</v>
      </c>
      <c r="F10" s="227"/>
      <c r="G10" s="227"/>
      <c r="H10" s="227"/>
      <c r="I10" s="227"/>
      <c r="J10" s="227"/>
      <c r="K10" s="227"/>
      <c r="L10" s="227"/>
      <c r="M10" s="227"/>
      <c r="N10" s="228"/>
    </row>
    <row r="11" ht="14.25" thickBot="1"/>
    <row r="12" spans="1:14" ht="27" customHeight="1">
      <c r="A12" s="235" t="s">
        <v>75</v>
      </c>
      <c r="B12" s="199"/>
      <c r="C12" s="199"/>
      <c r="D12" s="199"/>
      <c r="E12" s="199"/>
      <c r="F12" s="199"/>
      <c r="G12" s="199"/>
      <c r="H12" s="199"/>
      <c r="I12" s="199"/>
      <c r="J12" s="199"/>
      <c r="K12" s="199"/>
      <c r="L12" s="199"/>
      <c r="M12" s="199"/>
      <c r="N12" s="236"/>
    </row>
    <row r="13" spans="1:14" ht="27" customHeight="1">
      <c r="A13" s="237"/>
      <c r="B13" s="230"/>
      <c r="C13" s="230"/>
      <c r="D13" s="230"/>
      <c r="E13" s="230"/>
      <c r="F13" s="230"/>
      <c r="G13" s="230"/>
      <c r="H13" s="230"/>
      <c r="I13" s="230"/>
      <c r="J13" s="230"/>
      <c r="K13" s="230"/>
      <c r="L13" s="230"/>
      <c r="M13" s="230"/>
      <c r="N13" s="231"/>
    </row>
    <row r="14" spans="1:14" ht="27" customHeight="1">
      <c r="A14" s="229"/>
      <c r="B14" s="222"/>
      <c r="C14" s="222"/>
      <c r="D14" s="222"/>
      <c r="E14" s="222"/>
      <c r="F14" s="222"/>
      <c r="G14" s="222"/>
      <c r="H14" s="222"/>
      <c r="I14" s="222"/>
      <c r="J14" s="222"/>
      <c r="K14" s="222"/>
      <c r="L14" s="222"/>
      <c r="M14" s="222"/>
      <c r="N14" s="223"/>
    </row>
    <row r="15" spans="1:14" ht="27" customHeight="1">
      <c r="A15" s="229"/>
      <c r="B15" s="222"/>
      <c r="C15" s="222"/>
      <c r="D15" s="222"/>
      <c r="E15" s="222"/>
      <c r="F15" s="222"/>
      <c r="G15" s="222"/>
      <c r="H15" s="222"/>
      <c r="I15" s="222"/>
      <c r="J15" s="222"/>
      <c r="K15" s="222"/>
      <c r="L15" s="222"/>
      <c r="M15" s="222"/>
      <c r="N15" s="223"/>
    </row>
    <row r="16" spans="1:14" ht="27" customHeight="1">
      <c r="A16" s="229"/>
      <c r="B16" s="222"/>
      <c r="C16" s="222"/>
      <c r="D16" s="222"/>
      <c r="E16" s="222"/>
      <c r="F16" s="222"/>
      <c r="G16" s="222"/>
      <c r="H16" s="222"/>
      <c r="I16" s="222"/>
      <c r="J16" s="222"/>
      <c r="K16" s="222"/>
      <c r="L16" s="222"/>
      <c r="M16" s="222"/>
      <c r="N16" s="223"/>
    </row>
    <row r="17" spans="1:14" ht="27" customHeight="1">
      <c r="A17" s="229"/>
      <c r="B17" s="222"/>
      <c r="C17" s="222"/>
      <c r="D17" s="222"/>
      <c r="E17" s="222"/>
      <c r="F17" s="222"/>
      <c r="G17" s="222"/>
      <c r="H17" s="222"/>
      <c r="I17" s="222"/>
      <c r="J17" s="222"/>
      <c r="K17" s="222"/>
      <c r="L17" s="222"/>
      <c r="M17" s="222"/>
      <c r="N17" s="223"/>
    </row>
    <row r="18" spans="1:14" ht="27" customHeight="1">
      <c r="A18" s="229"/>
      <c r="B18" s="222"/>
      <c r="C18" s="222"/>
      <c r="D18" s="222"/>
      <c r="E18" s="222"/>
      <c r="F18" s="222"/>
      <c r="G18" s="222"/>
      <c r="H18" s="222"/>
      <c r="I18" s="222"/>
      <c r="J18" s="222"/>
      <c r="K18" s="222"/>
      <c r="L18" s="222"/>
      <c r="M18" s="222"/>
      <c r="N18" s="223"/>
    </row>
    <row r="19" spans="1:14" ht="27" customHeight="1">
      <c r="A19" s="229"/>
      <c r="B19" s="222"/>
      <c r="C19" s="222"/>
      <c r="D19" s="222"/>
      <c r="E19" s="222"/>
      <c r="F19" s="222"/>
      <c r="G19" s="222"/>
      <c r="H19" s="222"/>
      <c r="I19" s="222"/>
      <c r="J19" s="222"/>
      <c r="K19" s="222"/>
      <c r="L19" s="222"/>
      <c r="M19" s="222"/>
      <c r="N19" s="223"/>
    </row>
    <row r="20" spans="1:14" ht="27" customHeight="1">
      <c r="A20" s="229"/>
      <c r="B20" s="222"/>
      <c r="C20" s="222"/>
      <c r="D20" s="222"/>
      <c r="E20" s="222"/>
      <c r="F20" s="222"/>
      <c r="G20" s="222"/>
      <c r="H20" s="222"/>
      <c r="I20" s="222"/>
      <c r="J20" s="222"/>
      <c r="K20" s="222"/>
      <c r="L20" s="222"/>
      <c r="M20" s="222"/>
      <c r="N20" s="223"/>
    </row>
    <row r="21" spans="1:14" ht="27" customHeight="1">
      <c r="A21" s="229"/>
      <c r="B21" s="222"/>
      <c r="C21" s="222"/>
      <c r="D21" s="222"/>
      <c r="E21" s="222"/>
      <c r="F21" s="222"/>
      <c r="G21" s="222"/>
      <c r="H21" s="222"/>
      <c r="I21" s="222"/>
      <c r="J21" s="222"/>
      <c r="K21" s="222"/>
      <c r="L21" s="222"/>
      <c r="M21" s="222"/>
      <c r="N21" s="223"/>
    </row>
    <row r="22" spans="1:14" ht="27" customHeight="1">
      <c r="A22" s="229"/>
      <c r="B22" s="222"/>
      <c r="C22" s="222"/>
      <c r="D22" s="222"/>
      <c r="E22" s="222"/>
      <c r="F22" s="222"/>
      <c r="G22" s="222"/>
      <c r="H22" s="222"/>
      <c r="I22" s="222"/>
      <c r="J22" s="222"/>
      <c r="K22" s="222"/>
      <c r="L22" s="222"/>
      <c r="M22" s="222"/>
      <c r="N22" s="223"/>
    </row>
    <row r="23" spans="1:14" ht="27" customHeight="1">
      <c r="A23" s="229"/>
      <c r="B23" s="222"/>
      <c r="C23" s="222"/>
      <c r="D23" s="222"/>
      <c r="E23" s="222"/>
      <c r="F23" s="222"/>
      <c r="G23" s="222"/>
      <c r="H23" s="222"/>
      <c r="I23" s="222"/>
      <c r="J23" s="222"/>
      <c r="K23" s="222"/>
      <c r="L23" s="222"/>
      <c r="M23" s="222"/>
      <c r="N23" s="223"/>
    </row>
    <row r="24" spans="1:14" ht="27" customHeight="1">
      <c r="A24" s="229"/>
      <c r="B24" s="222"/>
      <c r="C24" s="222"/>
      <c r="D24" s="222"/>
      <c r="E24" s="222"/>
      <c r="F24" s="222"/>
      <c r="G24" s="222"/>
      <c r="H24" s="222"/>
      <c r="I24" s="222"/>
      <c r="J24" s="222"/>
      <c r="K24" s="222"/>
      <c r="L24" s="222"/>
      <c r="M24" s="222"/>
      <c r="N24" s="223"/>
    </row>
    <row r="25" spans="1:14" ht="27" customHeight="1">
      <c r="A25" s="229"/>
      <c r="B25" s="222"/>
      <c r="C25" s="222"/>
      <c r="D25" s="222"/>
      <c r="E25" s="222"/>
      <c r="F25" s="222"/>
      <c r="G25" s="222"/>
      <c r="H25" s="222"/>
      <c r="I25" s="222"/>
      <c r="J25" s="222"/>
      <c r="K25" s="222"/>
      <c r="L25" s="222"/>
      <c r="M25" s="222"/>
      <c r="N25" s="223"/>
    </row>
    <row r="26" spans="1:14" ht="27" customHeight="1">
      <c r="A26" s="229"/>
      <c r="B26" s="222"/>
      <c r="C26" s="222"/>
      <c r="D26" s="222"/>
      <c r="E26" s="222"/>
      <c r="F26" s="222"/>
      <c r="G26" s="222"/>
      <c r="H26" s="222"/>
      <c r="I26" s="222"/>
      <c r="J26" s="222"/>
      <c r="K26" s="222"/>
      <c r="L26" s="222"/>
      <c r="M26" s="222"/>
      <c r="N26" s="223"/>
    </row>
    <row r="27" spans="1:14" ht="27" customHeight="1">
      <c r="A27" s="229"/>
      <c r="B27" s="222"/>
      <c r="C27" s="222"/>
      <c r="D27" s="222"/>
      <c r="E27" s="222"/>
      <c r="F27" s="222"/>
      <c r="G27" s="222"/>
      <c r="H27" s="222"/>
      <c r="I27" s="222"/>
      <c r="J27" s="222"/>
      <c r="K27" s="222"/>
      <c r="L27" s="222"/>
      <c r="M27" s="222"/>
      <c r="N27" s="223"/>
    </row>
    <row r="28" spans="1:14" ht="27" customHeight="1">
      <c r="A28" s="229"/>
      <c r="B28" s="222"/>
      <c r="C28" s="222"/>
      <c r="D28" s="222"/>
      <c r="E28" s="222"/>
      <c r="F28" s="222"/>
      <c r="G28" s="222"/>
      <c r="H28" s="222"/>
      <c r="I28" s="222"/>
      <c r="J28" s="222"/>
      <c r="K28" s="222"/>
      <c r="L28" s="222"/>
      <c r="M28" s="222"/>
      <c r="N28" s="223"/>
    </row>
    <row r="29" spans="1:14" ht="27" customHeight="1">
      <c r="A29" s="229"/>
      <c r="B29" s="222"/>
      <c r="C29" s="222"/>
      <c r="D29" s="222"/>
      <c r="E29" s="222"/>
      <c r="F29" s="222"/>
      <c r="G29" s="222"/>
      <c r="H29" s="222"/>
      <c r="I29" s="222"/>
      <c r="J29" s="222"/>
      <c r="K29" s="222"/>
      <c r="L29" s="222"/>
      <c r="M29" s="222"/>
      <c r="N29" s="223"/>
    </row>
    <row r="30" spans="1:14" ht="27" customHeight="1">
      <c r="A30" s="229"/>
      <c r="B30" s="222"/>
      <c r="C30" s="222"/>
      <c r="D30" s="222"/>
      <c r="E30" s="222"/>
      <c r="F30" s="222"/>
      <c r="G30" s="222"/>
      <c r="H30" s="222"/>
      <c r="I30" s="222"/>
      <c r="J30" s="222"/>
      <c r="K30" s="222"/>
      <c r="L30" s="222"/>
      <c r="M30" s="222"/>
      <c r="N30" s="223"/>
    </row>
    <row r="31" spans="1:14" ht="27" customHeight="1">
      <c r="A31" s="229"/>
      <c r="B31" s="222"/>
      <c r="C31" s="222"/>
      <c r="D31" s="222"/>
      <c r="E31" s="222"/>
      <c r="F31" s="222"/>
      <c r="G31" s="222"/>
      <c r="H31" s="222"/>
      <c r="I31" s="222"/>
      <c r="J31" s="222"/>
      <c r="K31" s="222"/>
      <c r="L31" s="222"/>
      <c r="M31" s="222"/>
      <c r="N31" s="223"/>
    </row>
    <row r="32" spans="1:14" ht="27" customHeight="1">
      <c r="A32" s="229"/>
      <c r="B32" s="222"/>
      <c r="C32" s="222"/>
      <c r="D32" s="222"/>
      <c r="E32" s="222"/>
      <c r="F32" s="222"/>
      <c r="G32" s="222"/>
      <c r="H32" s="222"/>
      <c r="I32" s="222"/>
      <c r="J32" s="222"/>
      <c r="K32" s="222"/>
      <c r="L32" s="222"/>
      <c r="M32" s="222"/>
      <c r="N32" s="223"/>
    </row>
    <row r="33" spans="1:14" ht="27" customHeight="1">
      <c r="A33" s="229"/>
      <c r="B33" s="222"/>
      <c r="C33" s="222"/>
      <c r="D33" s="222"/>
      <c r="E33" s="222"/>
      <c r="F33" s="222"/>
      <c r="G33" s="222"/>
      <c r="H33" s="222"/>
      <c r="I33" s="222"/>
      <c r="J33" s="222"/>
      <c r="K33" s="222"/>
      <c r="L33" s="222"/>
      <c r="M33" s="222"/>
      <c r="N33" s="223"/>
    </row>
    <row r="34" spans="1:14" ht="27" customHeight="1">
      <c r="A34" s="229"/>
      <c r="B34" s="222"/>
      <c r="C34" s="222"/>
      <c r="D34" s="222"/>
      <c r="E34" s="222"/>
      <c r="F34" s="222"/>
      <c r="G34" s="222"/>
      <c r="H34" s="222"/>
      <c r="I34" s="222"/>
      <c r="J34" s="222"/>
      <c r="K34" s="222"/>
      <c r="L34" s="222"/>
      <c r="M34" s="222"/>
      <c r="N34" s="223"/>
    </row>
    <row r="35" spans="1:14" ht="27" customHeight="1" thickBot="1">
      <c r="A35" s="234"/>
      <c r="B35" s="232"/>
      <c r="C35" s="232"/>
      <c r="D35" s="232"/>
      <c r="E35" s="232"/>
      <c r="F35" s="232"/>
      <c r="G35" s="232"/>
      <c r="H35" s="232"/>
      <c r="I35" s="232"/>
      <c r="J35" s="232"/>
      <c r="K35" s="232"/>
      <c r="L35" s="232"/>
      <c r="M35" s="232"/>
      <c r="N35" s="233"/>
    </row>
    <row r="36" spans="1:14" ht="13.5" customHeight="1">
      <c r="A36" s="9"/>
      <c r="B36" s="9"/>
      <c r="C36" s="9"/>
      <c r="D36" s="9"/>
      <c r="E36" s="9"/>
      <c r="F36" s="9"/>
      <c r="G36" s="9"/>
      <c r="H36" s="9"/>
      <c r="I36" s="9"/>
      <c r="J36" s="9"/>
      <c r="K36" s="9"/>
      <c r="L36" s="9"/>
      <c r="M36" s="9"/>
      <c r="N36" s="9"/>
    </row>
    <row r="37" ht="13.5">
      <c r="N37" s="2" t="s">
        <v>31</v>
      </c>
    </row>
  </sheetData>
  <sheetProtection/>
  <mergeCells count="54">
    <mergeCell ref="E26:N26"/>
    <mergeCell ref="A26:D26"/>
    <mergeCell ref="A27:D27"/>
    <mergeCell ref="A28:D28"/>
    <mergeCell ref="A29:D29"/>
    <mergeCell ref="E32:N32"/>
    <mergeCell ref="E27:N27"/>
    <mergeCell ref="E28:N28"/>
    <mergeCell ref="E29:N29"/>
    <mergeCell ref="E31:N31"/>
    <mergeCell ref="E23:N23"/>
    <mergeCell ref="E24:N24"/>
    <mergeCell ref="E25:N25"/>
    <mergeCell ref="A23:D23"/>
    <mergeCell ref="A24:D24"/>
    <mergeCell ref="A25:D25"/>
    <mergeCell ref="E20:N20"/>
    <mergeCell ref="E21:N21"/>
    <mergeCell ref="E16:N16"/>
    <mergeCell ref="A17:D17"/>
    <mergeCell ref="A12:N12"/>
    <mergeCell ref="E17:N17"/>
    <mergeCell ref="A13:D13"/>
    <mergeCell ref="A16:D16"/>
    <mergeCell ref="A22:D22"/>
    <mergeCell ref="E22:N22"/>
    <mergeCell ref="L2:N2"/>
    <mergeCell ref="A14:D14"/>
    <mergeCell ref="E14:N14"/>
    <mergeCell ref="A15:D15"/>
    <mergeCell ref="E15:N15"/>
    <mergeCell ref="B8:N8"/>
    <mergeCell ref="B7:N7"/>
    <mergeCell ref="A4:N4"/>
    <mergeCell ref="A5:N5"/>
    <mergeCell ref="E13:N13"/>
    <mergeCell ref="E35:N35"/>
    <mergeCell ref="E30:N30"/>
    <mergeCell ref="A35:D35"/>
    <mergeCell ref="A31:D31"/>
    <mergeCell ref="A32:D32"/>
    <mergeCell ref="A30:D30"/>
    <mergeCell ref="A34:D34"/>
    <mergeCell ref="A33:D33"/>
    <mergeCell ref="E34:N34"/>
    <mergeCell ref="E33:N33"/>
    <mergeCell ref="A10:D10"/>
    <mergeCell ref="E10:N10"/>
    <mergeCell ref="A18:D18"/>
    <mergeCell ref="A21:D21"/>
    <mergeCell ref="A20:D20"/>
    <mergeCell ref="E18:N18"/>
    <mergeCell ref="A19:D19"/>
    <mergeCell ref="E19:N19"/>
  </mergeCells>
  <conditionalFormatting sqref="B7:N8 E10:N10">
    <cfRule type="cellIs" priority="1" dxfId="9"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33</v>
      </c>
    </row>
    <row r="2" spans="12:14" ht="18" customHeight="1">
      <c r="L2" s="215" t="str">
        <f>'入力シート'!E6</f>
        <v>平成○○年○○月○○日</v>
      </c>
      <c r="M2" s="215"/>
      <c r="N2" s="215"/>
    </row>
    <row r="3" ht="54" customHeight="1"/>
    <row r="4" spans="1:14" ht="18" customHeight="1">
      <c r="A4" s="205" t="s">
        <v>3</v>
      </c>
      <c r="B4" s="205"/>
      <c r="C4" s="205"/>
      <c r="D4" s="205"/>
      <c r="E4" s="205"/>
      <c r="F4" s="205"/>
      <c r="G4" s="205"/>
      <c r="H4" s="205"/>
      <c r="I4" s="205"/>
      <c r="J4" s="205"/>
      <c r="K4" s="205"/>
      <c r="L4" s="205"/>
      <c r="M4" s="205"/>
      <c r="N4" s="205"/>
    </row>
    <row r="5" spans="1:14" ht="18" customHeight="1">
      <c r="A5" s="205" t="s">
        <v>32</v>
      </c>
      <c r="B5" s="205"/>
      <c r="C5" s="205"/>
      <c r="D5" s="205"/>
      <c r="E5" s="205"/>
      <c r="F5" s="205"/>
      <c r="G5" s="205"/>
      <c r="H5" s="205"/>
      <c r="I5" s="205"/>
      <c r="J5" s="205"/>
      <c r="K5" s="205"/>
      <c r="L5" s="205"/>
      <c r="M5" s="205"/>
      <c r="N5" s="205"/>
    </row>
    <row r="7" spans="1:14" ht="27" customHeight="1">
      <c r="A7" s="10" t="s">
        <v>5</v>
      </c>
      <c r="B7" s="216" t="str">
        <f>'入力シート'!E19</f>
        <v>野庭線から磯子高区線口径７００ｍｍ配水管新設工事（その１２）</v>
      </c>
      <c r="C7" s="216"/>
      <c r="D7" s="216"/>
      <c r="E7" s="216"/>
      <c r="F7" s="216"/>
      <c r="G7" s="216"/>
      <c r="H7" s="216"/>
      <c r="I7" s="216"/>
      <c r="J7" s="216"/>
      <c r="K7" s="216"/>
      <c r="L7" s="216"/>
      <c r="M7" s="216"/>
      <c r="N7" s="216"/>
    </row>
    <row r="8" spans="1:14" ht="27" customHeight="1">
      <c r="A8" s="10" t="s">
        <v>24</v>
      </c>
      <c r="B8" s="216" t="str">
        <f>'入力シート'!E7</f>
        <v>株式会社○○○○○○</v>
      </c>
      <c r="C8" s="216"/>
      <c r="D8" s="216"/>
      <c r="E8" s="216"/>
      <c r="F8" s="216"/>
      <c r="G8" s="216"/>
      <c r="H8" s="216"/>
      <c r="I8" s="216"/>
      <c r="J8" s="216"/>
      <c r="K8" s="216"/>
      <c r="L8" s="216"/>
      <c r="M8" s="216"/>
      <c r="N8" s="216"/>
    </row>
    <row r="9" ht="14.25" thickBot="1"/>
    <row r="10" spans="1:14" ht="54" customHeight="1" thickBot="1">
      <c r="A10" s="224" t="s">
        <v>74</v>
      </c>
      <c r="B10" s="225"/>
      <c r="C10" s="225"/>
      <c r="D10" s="225"/>
      <c r="E10" s="226" t="str">
        <f>IF('入力シート'!C29="適用",'入力シート'!E29,"今回工事ではこの項目を適用しません。")</f>
        <v>立坑の築造及び撤去に関することについて</v>
      </c>
      <c r="F10" s="227"/>
      <c r="G10" s="227"/>
      <c r="H10" s="227"/>
      <c r="I10" s="227"/>
      <c r="J10" s="227"/>
      <c r="K10" s="227"/>
      <c r="L10" s="227"/>
      <c r="M10" s="227"/>
      <c r="N10" s="228"/>
    </row>
    <row r="11" ht="14.25" thickBot="1"/>
    <row r="12" spans="1:14" ht="27" customHeight="1">
      <c r="A12" s="235" t="s">
        <v>76</v>
      </c>
      <c r="B12" s="199"/>
      <c r="C12" s="199"/>
      <c r="D12" s="199"/>
      <c r="E12" s="199"/>
      <c r="F12" s="199"/>
      <c r="G12" s="199"/>
      <c r="H12" s="199"/>
      <c r="I12" s="199"/>
      <c r="J12" s="199"/>
      <c r="K12" s="199"/>
      <c r="L12" s="199"/>
      <c r="M12" s="199"/>
      <c r="N12" s="236"/>
    </row>
    <row r="13" spans="1:14" ht="27" customHeight="1">
      <c r="A13" s="237"/>
      <c r="B13" s="230"/>
      <c r="C13" s="230"/>
      <c r="D13" s="230"/>
      <c r="E13" s="230"/>
      <c r="F13" s="230"/>
      <c r="G13" s="230"/>
      <c r="H13" s="230"/>
      <c r="I13" s="230"/>
      <c r="J13" s="230"/>
      <c r="K13" s="230"/>
      <c r="L13" s="230"/>
      <c r="M13" s="230"/>
      <c r="N13" s="231"/>
    </row>
    <row r="14" spans="1:14" ht="27" customHeight="1">
      <c r="A14" s="229"/>
      <c r="B14" s="222"/>
      <c r="C14" s="222"/>
      <c r="D14" s="222"/>
      <c r="E14" s="222"/>
      <c r="F14" s="222"/>
      <c r="G14" s="222"/>
      <c r="H14" s="222"/>
      <c r="I14" s="222"/>
      <c r="J14" s="222"/>
      <c r="K14" s="222"/>
      <c r="L14" s="222"/>
      <c r="M14" s="222"/>
      <c r="N14" s="223"/>
    </row>
    <row r="15" spans="1:14" ht="27" customHeight="1">
      <c r="A15" s="229"/>
      <c r="B15" s="222"/>
      <c r="C15" s="222"/>
      <c r="D15" s="222"/>
      <c r="E15" s="222"/>
      <c r="F15" s="222"/>
      <c r="G15" s="222"/>
      <c r="H15" s="222"/>
      <c r="I15" s="222"/>
      <c r="J15" s="222"/>
      <c r="K15" s="222"/>
      <c r="L15" s="222"/>
      <c r="M15" s="222"/>
      <c r="N15" s="223"/>
    </row>
    <row r="16" spans="1:14" ht="27" customHeight="1">
      <c r="A16" s="229"/>
      <c r="B16" s="222"/>
      <c r="C16" s="222"/>
      <c r="D16" s="222"/>
      <c r="E16" s="222"/>
      <c r="F16" s="222"/>
      <c r="G16" s="222"/>
      <c r="H16" s="222"/>
      <c r="I16" s="222"/>
      <c r="J16" s="222"/>
      <c r="K16" s="222"/>
      <c r="L16" s="222"/>
      <c r="M16" s="222"/>
      <c r="N16" s="223"/>
    </row>
    <row r="17" spans="1:14" ht="27" customHeight="1">
      <c r="A17" s="229"/>
      <c r="B17" s="222"/>
      <c r="C17" s="222"/>
      <c r="D17" s="222"/>
      <c r="E17" s="222"/>
      <c r="F17" s="222"/>
      <c r="G17" s="222"/>
      <c r="H17" s="222"/>
      <c r="I17" s="222"/>
      <c r="J17" s="222"/>
      <c r="K17" s="222"/>
      <c r="L17" s="222"/>
      <c r="M17" s="222"/>
      <c r="N17" s="223"/>
    </row>
    <row r="18" spans="1:14" ht="27" customHeight="1">
      <c r="A18" s="229"/>
      <c r="B18" s="222"/>
      <c r="C18" s="222"/>
      <c r="D18" s="222"/>
      <c r="E18" s="222"/>
      <c r="F18" s="222"/>
      <c r="G18" s="222"/>
      <c r="H18" s="222"/>
      <c r="I18" s="222"/>
      <c r="J18" s="222"/>
      <c r="K18" s="222"/>
      <c r="L18" s="222"/>
      <c r="M18" s="222"/>
      <c r="N18" s="223"/>
    </row>
    <row r="19" spans="1:14" ht="27" customHeight="1">
      <c r="A19" s="229"/>
      <c r="B19" s="222"/>
      <c r="C19" s="222"/>
      <c r="D19" s="222"/>
      <c r="E19" s="222"/>
      <c r="F19" s="222"/>
      <c r="G19" s="222"/>
      <c r="H19" s="222"/>
      <c r="I19" s="222"/>
      <c r="J19" s="222"/>
      <c r="K19" s="222"/>
      <c r="L19" s="222"/>
      <c r="M19" s="222"/>
      <c r="N19" s="223"/>
    </row>
    <row r="20" spans="1:14" ht="27" customHeight="1">
      <c r="A20" s="229"/>
      <c r="B20" s="222"/>
      <c r="C20" s="222"/>
      <c r="D20" s="222"/>
      <c r="E20" s="222"/>
      <c r="F20" s="222"/>
      <c r="G20" s="222"/>
      <c r="H20" s="222"/>
      <c r="I20" s="222"/>
      <c r="J20" s="222"/>
      <c r="K20" s="222"/>
      <c r="L20" s="222"/>
      <c r="M20" s="222"/>
      <c r="N20" s="223"/>
    </row>
    <row r="21" spans="1:14" ht="27" customHeight="1">
      <c r="A21" s="229"/>
      <c r="B21" s="222"/>
      <c r="C21" s="222"/>
      <c r="D21" s="222"/>
      <c r="E21" s="222"/>
      <c r="F21" s="222"/>
      <c r="G21" s="222"/>
      <c r="H21" s="222"/>
      <c r="I21" s="222"/>
      <c r="J21" s="222"/>
      <c r="K21" s="222"/>
      <c r="L21" s="222"/>
      <c r="M21" s="222"/>
      <c r="N21" s="223"/>
    </row>
    <row r="22" spans="1:14" ht="27" customHeight="1">
      <c r="A22" s="229"/>
      <c r="B22" s="222"/>
      <c r="C22" s="222"/>
      <c r="D22" s="222"/>
      <c r="E22" s="222"/>
      <c r="F22" s="222"/>
      <c r="G22" s="222"/>
      <c r="H22" s="222"/>
      <c r="I22" s="222"/>
      <c r="J22" s="222"/>
      <c r="K22" s="222"/>
      <c r="L22" s="222"/>
      <c r="M22" s="222"/>
      <c r="N22" s="223"/>
    </row>
    <row r="23" spans="1:14" ht="27" customHeight="1">
      <c r="A23" s="229"/>
      <c r="B23" s="222"/>
      <c r="C23" s="222"/>
      <c r="D23" s="222"/>
      <c r="E23" s="222"/>
      <c r="F23" s="222"/>
      <c r="G23" s="222"/>
      <c r="H23" s="222"/>
      <c r="I23" s="222"/>
      <c r="J23" s="222"/>
      <c r="K23" s="222"/>
      <c r="L23" s="222"/>
      <c r="M23" s="222"/>
      <c r="N23" s="223"/>
    </row>
    <row r="24" spans="1:14" ht="27" customHeight="1">
      <c r="A24" s="229"/>
      <c r="B24" s="222"/>
      <c r="C24" s="222"/>
      <c r="D24" s="222"/>
      <c r="E24" s="222"/>
      <c r="F24" s="222"/>
      <c r="G24" s="222"/>
      <c r="H24" s="222"/>
      <c r="I24" s="222"/>
      <c r="J24" s="222"/>
      <c r="K24" s="222"/>
      <c r="L24" s="222"/>
      <c r="M24" s="222"/>
      <c r="N24" s="223"/>
    </row>
    <row r="25" spans="1:14" ht="27" customHeight="1">
      <c r="A25" s="229"/>
      <c r="B25" s="222"/>
      <c r="C25" s="222"/>
      <c r="D25" s="222"/>
      <c r="E25" s="222"/>
      <c r="F25" s="222"/>
      <c r="G25" s="222"/>
      <c r="H25" s="222"/>
      <c r="I25" s="222"/>
      <c r="J25" s="222"/>
      <c r="K25" s="222"/>
      <c r="L25" s="222"/>
      <c r="M25" s="222"/>
      <c r="N25" s="223"/>
    </row>
    <row r="26" spans="1:14" ht="27" customHeight="1">
      <c r="A26" s="229"/>
      <c r="B26" s="222"/>
      <c r="C26" s="222"/>
      <c r="D26" s="222"/>
      <c r="E26" s="222"/>
      <c r="F26" s="222"/>
      <c r="G26" s="222"/>
      <c r="H26" s="222"/>
      <c r="I26" s="222"/>
      <c r="J26" s="222"/>
      <c r="K26" s="222"/>
      <c r="L26" s="222"/>
      <c r="M26" s="222"/>
      <c r="N26" s="223"/>
    </row>
    <row r="27" spans="1:14" ht="27" customHeight="1">
      <c r="A27" s="229"/>
      <c r="B27" s="222"/>
      <c r="C27" s="222"/>
      <c r="D27" s="222"/>
      <c r="E27" s="222"/>
      <c r="F27" s="222"/>
      <c r="G27" s="222"/>
      <c r="H27" s="222"/>
      <c r="I27" s="222"/>
      <c r="J27" s="222"/>
      <c r="K27" s="222"/>
      <c r="L27" s="222"/>
      <c r="M27" s="222"/>
      <c r="N27" s="223"/>
    </row>
    <row r="28" spans="1:14" ht="27" customHeight="1">
      <c r="A28" s="229"/>
      <c r="B28" s="222"/>
      <c r="C28" s="222"/>
      <c r="D28" s="222"/>
      <c r="E28" s="222"/>
      <c r="F28" s="222"/>
      <c r="G28" s="222"/>
      <c r="H28" s="222"/>
      <c r="I28" s="222"/>
      <c r="J28" s="222"/>
      <c r="K28" s="222"/>
      <c r="L28" s="222"/>
      <c r="M28" s="222"/>
      <c r="N28" s="223"/>
    </row>
    <row r="29" spans="1:14" ht="27" customHeight="1">
      <c r="A29" s="229"/>
      <c r="B29" s="222"/>
      <c r="C29" s="222"/>
      <c r="D29" s="222"/>
      <c r="E29" s="222"/>
      <c r="F29" s="222"/>
      <c r="G29" s="222"/>
      <c r="H29" s="222"/>
      <c r="I29" s="222"/>
      <c r="J29" s="222"/>
      <c r="K29" s="222"/>
      <c r="L29" s="222"/>
      <c r="M29" s="222"/>
      <c r="N29" s="223"/>
    </row>
    <row r="30" spans="1:14" ht="27" customHeight="1">
      <c r="A30" s="229"/>
      <c r="B30" s="222"/>
      <c r="C30" s="222"/>
      <c r="D30" s="222"/>
      <c r="E30" s="222"/>
      <c r="F30" s="222"/>
      <c r="G30" s="222"/>
      <c r="H30" s="222"/>
      <c r="I30" s="222"/>
      <c r="J30" s="222"/>
      <c r="K30" s="222"/>
      <c r="L30" s="222"/>
      <c r="M30" s="222"/>
      <c r="N30" s="223"/>
    </row>
    <row r="31" spans="1:14" ht="27" customHeight="1">
      <c r="A31" s="229"/>
      <c r="B31" s="222"/>
      <c r="C31" s="222"/>
      <c r="D31" s="222"/>
      <c r="E31" s="222"/>
      <c r="F31" s="222"/>
      <c r="G31" s="222"/>
      <c r="H31" s="222"/>
      <c r="I31" s="222"/>
      <c r="J31" s="222"/>
      <c r="K31" s="222"/>
      <c r="L31" s="222"/>
      <c r="M31" s="222"/>
      <c r="N31" s="223"/>
    </row>
    <row r="32" spans="1:14" ht="27" customHeight="1">
      <c r="A32" s="229"/>
      <c r="B32" s="222"/>
      <c r="C32" s="222"/>
      <c r="D32" s="222"/>
      <c r="E32" s="222"/>
      <c r="F32" s="222"/>
      <c r="G32" s="222"/>
      <c r="H32" s="222"/>
      <c r="I32" s="222"/>
      <c r="J32" s="222"/>
      <c r="K32" s="222"/>
      <c r="L32" s="222"/>
      <c r="M32" s="222"/>
      <c r="N32" s="223"/>
    </row>
    <row r="33" spans="1:14" ht="27" customHeight="1">
      <c r="A33" s="229"/>
      <c r="B33" s="222"/>
      <c r="C33" s="222"/>
      <c r="D33" s="222"/>
      <c r="E33" s="222"/>
      <c r="F33" s="222"/>
      <c r="G33" s="222"/>
      <c r="H33" s="222"/>
      <c r="I33" s="222"/>
      <c r="J33" s="222"/>
      <c r="K33" s="222"/>
      <c r="L33" s="222"/>
      <c r="M33" s="222"/>
      <c r="N33" s="223"/>
    </row>
    <row r="34" spans="1:14" ht="27" customHeight="1">
      <c r="A34" s="229"/>
      <c r="B34" s="222"/>
      <c r="C34" s="222"/>
      <c r="D34" s="222"/>
      <c r="E34" s="222"/>
      <c r="F34" s="222"/>
      <c r="G34" s="222"/>
      <c r="H34" s="222"/>
      <c r="I34" s="222"/>
      <c r="J34" s="222"/>
      <c r="K34" s="222"/>
      <c r="L34" s="222"/>
      <c r="M34" s="222"/>
      <c r="N34" s="223"/>
    </row>
    <row r="35" spans="1:14" ht="27" customHeight="1" thickBot="1">
      <c r="A35" s="234"/>
      <c r="B35" s="232"/>
      <c r="C35" s="232"/>
      <c r="D35" s="232"/>
      <c r="E35" s="232"/>
      <c r="F35" s="232"/>
      <c r="G35" s="232"/>
      <c r="H35" s="232"/>
      <c r="I35" s="232"/>
      <c r="J35" s="232"/>
      <c r="K35" s="232"/>
      <c r="L35" s="232"/>
      <c r="M35" s="232"/>
      <c r="N35" s="233"/>
    </row>
    <row r="36" spans="1:14" ht="13.5" customHeight="1">
      <c r="A36" s="9"/>
      <c r="B36" s="9"/>
      <c r="C36" s="9"/>
      <c r="D36" s="9"/>
      <c r="E36" s="9"/>
      <c r="F36" s="9"/>
      <c r="G36" s="9"/>
      <c r="H36" s="9"/>
      <c r="I36" s="9"/>
      <c r="J36" s="9"/>
      <c r="K36" s="9"/>
      <c r="L36" s="9"/>
      <c r="M36" s="9"/>
      <c r="N36" s="9"/>
    </row>
    <row r="37" ht="13.5">
      <c r="N37" s="2" t="s">
        <v>31</v>
      </c>
    </row>
  </sheetData>
  <sheetProtection/>
  <mergeCells count="54">
    <mergeCell ref="E26:N26"/>
    <mergeCell ref="A20:D20"/>
    <mergeCell ref="A26:D26"/>
    <mergeCell ref="A24:D24"/>
    <mergeCell ref="A25:D25"/>
    <mergeCell ref="E23:N23"/>
    <mergeCell ref="E24:N24"/>
    <mergeCell ref="E25:N25"/>
    <mergeCell ref="E35:N35"/>
    <mergeCell ref="E27:N27"/>
    <mergeCell ref="E31:N31"/>
    <mergeCell ref="E34:N34"/>
    <mergeCell ref="E33:N33"/>
    <mergeCell ref="E32:N32"/>
    <mergeCell ref="E30:N30"/>
    <mergeCell ref="E29:N29"/>
    <mergeCell ref="E28:N28"/>
    <mergeCell ref="A35:D35"/>
    <mergeCell ref="A27:D27"/>
    <mergeCell ref="A30:D30"/>
    <mergeCell ref="A31:D31"/>
    <mergeCell ref="A33:D33"/>
    <mergeCell ref="A34:D34"/>
    <mergeCell ref="A29:D29"/>
    <mergeCell ref="A32:D32"/>
    <mergeCell ref="A28:D28"/>
    <mergeCell ref="L2:N2"/>
    <mergeCell ref="A14:D14"/>
    <mergeCell ref="E14:N14"/>
    <mergeCell ref="A15:D15"/>
    <mergeCell ref="E15:N15"/>
    <mergeCell ref="B8:N8"/>
    <mergeCell ref="B7:N7"/>
    <mergeCell ref="A4:N4"/>
    <mergeCell ref="A5:N5"/>
    <mergeCell ref="A10:D10"/>
    <mergeCell ref="E10:N10"/>
    <mergeCell ref="A12:N12"/>
    <mergeCell ref="A17:D17"/>
    <mergeCell ref="E13:N13"/>
    <mergeCell ref="E16:N16"/>
    <mergeCell ref="E17:N17"/>
    <mergeCell ref="A13:D13"/>
    <mergeCell ref="A16:D16"/>
    <mergeCell ref="E18:N18"/>
    <mergeCell ref="A19:D19"/>
    <mergeCell ref="E19:N19"/>
    <mergeCell ref="A23:D23"/>
    <mergeCell ref="A22:D22"/>
    <mergeCell ref="E22:N22"/>
    <mergeCell ref="E20:N20"/>
    <mergeCell ref="E21:N21"/>
    <mergeCell ref="A18:D18"/>
    <mergeCell ref="A21:D21"/>
  </mergeCells>
  <conditionalFormatting sqref="B7:N8 E10:N10">
    <cfRule type="cellIs" priority="1" dxfId="9"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34</v>
      </c>
    </row>
    <row r="2" spans="12:14" ht="18" customHeight="1">
      <c r="L2" s="215" t="str">
        <f>'入力シート'!E6</f>
        <v>平成○○年○○月○○日</v>
      </c>
      <c r="M2" s="215"/>
      <c r="N2" s="215"/>
    </row>
    <row r="3" ht="54" customHeight="1"/>
    <row r="4" spans="1:14" ht="18" customHeight="1">
      <c r="A4" s="205" t="s">
        <v>3</v>
      </c>
      <c r="B4" s="205"/>
      <c r="C4" s="205"/>
      <c r="D4" s="205"/>
      <c r="E4" s="205"/>
      <c r="F4" s="205"/>
      <c r="G4" s="205"/>
      <c r="H4" s="205"/>
      <c r="I4" s="205"/>
      <c r="J4" s="205"/>
      <c r="K4" s="205"/>
      <c r="L4" s="205"/>
      <c r="M4" s="205"/>
      <c r="N4" s="205"/>
    </row>
    <row r="5" spans="1:14" ht="18" customHeight="1">
      <c r="A5" s="205" t="s">
        <v>35</v>
      </c>
      <c r="B5" s="205"/>
      <c r="C5" s="205"/>
      <c r="D5" s="205"/>
      <c r="E5" s="205"/>
      <c r="F5" s="205"/>
      <c r="G5" s="205"/>
      <c r="H5" s="205"/>
      <c r="I5" s="205"/>
      <c r="J5" s="205"/>
      <c r="K5" s="205"/>
      <c r="L5" s="205"/>
      <c r="M5" s="205"/>
      <c r="N5" s="205"/>
    </row>
    <row r="7" spans="1:14" ht="27" customHeight="1">
      <c r="A7" s="10" t="s">
        <v>5</v>
      </c>
      <c r="B7" s="216" t="str">
        <f>'入力シート'!E19</f>
        <v>野庭線から磯子高区線口径７００ｍｍ配水管新設工事（その１２）</v>
      </c>
      <c r="C7" s="216"/>
      <c r="D7" s="216"/>
      <c r="E7" s="216"/>
      <c r="F7" s="216"/>
      <c r="G7" s="216"/>
      <c r="H7" s="216"/>
      <c r="I7" s="216"/>
      <c r="J7" s="216"/>
      <c r="K7" s="216"/>
      <c r="L7" s="216"/>
      <c r="M7" s="216"/>
      <c r="N7" s="216"/>
    </row>
    <row r="8" spans="1:14" ht="27" customHeight="1">
      <c r="A8" s="10" t="s">
        <v>24</v>
      </c>
      <c r="B8" s="216" t="str">
        <f>'入力シート'!E7</f>
        <v>株式会社○○○○○○</v>
      </c>
      <c r="C8" s="216"/>
      <c r="D8" s="216"/>
      <c r="E8" s="216"/>
      <c r="F8" s="216"/>
      <c r="G8" s="216"/>
      <c r="H8" s="216"/>
      <c r="I8" s="216"/>
      <c r="J8" s="216"/>
      <c r="K8" s="216"/>
      <c r="L8" s="216"/>
      <c r="M8" s="216"/>
      <c r="N8" s="216"/>
    </row>
    <row r="9" ht="14.25" thickBot="1"/>
    <row r="10" spans="1:14" ht="54" customHeight="1" thickBot="1">
      <c r="A10" s="224" t="s">
        <v>74</v>
      </c>
      <c r="B10" s="225"/>
      <c r="C10" s="225"/>
      <c r="D10" s="225"/>
      <c r="E10" s="226" t="str">
        <f>IF('入力シート'!C30="適用",'入力シート'!E30,"今回工事ではこの項目を適用しません。")</f>
        <v>周辺商業施設及び地域住民への配慮について</v>
      </c>
      <c r="F10" s="227"/>
      <c r="G10" s="227"/>
      <c r="H10" s="227"/>
      <c r="I10" s="227"/>
      <c r="J10" s="227"/>
      <c r="K10" s="227"/>
      <c r="L10" s="227"/>
      <c r="M10" s="227"/>
      <c r="N10" s="228"/>
    </row>
    <row r="11" ht="14.25" thickBot="1"/>
    <row r="12" spans="1:14" ht="27" customHeight="1">
      <c r="A12" s="235" t="s">
        <v>77</v>
      </c>
      <c r="B12" s="199"/>
      <c r="C12" s="199"/>
      <c r="D12" s="199"/>
      <c r="E12" s="199"/>
      <c r="F12" s="199"/>
      <c r="G12" s="199"/>
      <c r="H12" s="199"/>
      <c r="I12" s="199"/>
      <c r="J12" s="199"/>
      <c r="K12" s="199"/>
      <c r="L12" s="199"/>
      <c r="M12" s="199"/>
      <c r="N12" s="236"/>
    </row>
    <row r="13" spans="1:14" ht="27" customHeight="1">
      <c r="A13" s="237"/>
      <c r="B13" s="230"/>
      <c r="C13" s="230"/>
      <c r="D13" s="230"/>
      <c r="E13" s="230"/>
      <c r="F13" s="230"/>
      <c r="G13" s="230"/>
      <c r="H13" s="230"/>
      <c r="I13" s="230"/>
      <c r="J13" s="230"/>
      <c r="K13" s="230"/>
      <c r="L13" s="230"/>
      <c r="M13" s="230"/>
      <c r="N13" s="231"/>
    </row>
    <row r="14" spans="1:14" ht="27" customHeight="1">
      <c r="A14" s="229"/>
      <c r="B14" s="222"/>
      <c r="C14" s="222"/>
      <c r="D14" s="222"/>
      <c r="E14" s="222"/>
      <c r="F14" s="222"/>
      <c r="G14" s="222"/>
      <c r="H14" s="222"/>
      <c r="I14" s="222"/>
      <c r="J14" s="222"/>
      <c r="K14" s="222"/>
      <c r="L14" s="222"/>
      <c r="M14" s="222"/>
      <c r="N14" s="223"/>
    </row>
    <row r="15" spans="1:14" ht="27" customHeight="1">
      <c r="A15" s="229"/>
      <c r="B15" s="222"/>
      <c r="C15" s="222"/>
      <c r="D15" s="222"/>
      <c r="E15" s="222"/>
      <c r="F15" s="222"/>
      <c r="G15" s="222"/>
      <c r="H15" s="222"/>
      <c r="I15" s="222"/>
      <c r="J15" s="222"/>
      <c r="K15" s="222"/>
      <c r="L15" s="222"/>
      <c r="M15" s="222"/>
      <c r="N15" s="223"/>
    </row>
    <row r="16" spans="1:14" ht="27" customHeight="1">
      <c r="A16" s="229"/>
      <c r="B16" s="222"/>
      <c r="C16" s="222"/>
      <c r="D16" s="222"/>
      <c r="E16" s="222"/>
      <c r="F16" s="222"/>
      <c r="G16" s="222"/>
      <c r="H16" s="222"/>
      <c r="I16" s="222"/>
      <c r="J16" s="222"/>
      <c r="K16" s="222"/>
      <c r="L16" s="222"/>
      <c r="M16" s="222"/>
      <c r="N16" s="223"/>
    </row>
    <row r="17" spans="1:14" ht="27" customHeight="1">
      <c r="A17" s="229"/>
      <c r="B17" s="222"/>
      <c r="C17" s="222"/>
      <c r="D17" s="222"/>
      <c r="E17" s="222"/>
      <c r="F17" s="222"/>
      <c r="G17" s="222"/>
      <c r="H17" s="222"/>
      <c r="I17" s="222"/>
      <c r="J17" s="222"/>
      <c r="K17" s="222"/>
      <c r="L17" s="222"/>
      <c r="M17" s="222"/>
      <c r="N17" s="223"/>
    </row>
    <row r="18" spans="1:14" ht="27" customHeight="1">
      <c r="A18" s="229"/>
      <c r="B18" s="222"/>
      <c r="C18" s="222"/>
      <c r="D18" s="222"/>
      <c r="E18" s="222"/>
      <c r="F18" s="222"/>
      <c r="G18" s="222"/>
      <c r="H18" s="222"/>
      <c r="I18" s="222"/>
      <c r="J18" s="222"/>
      <c r="K18" s="222"/>
      <c r="L18" s="222"/>
      <c r="M18" s="222"/>
      <c r="N18" s="223"/>
    </row>
    <row r="19" spans="1:14" ht="27" customHeight="1">
      <c r="A19" s="229"/>
      <c r="B19" s="222"/>
      <c r="C19" s="222"/>
      <c r="D19" s="222"/>
      <c r="E19" s="222"/>
      <c r="F19" s="222"/>
      <c r="G19" s="222"/>
      <c r="H19" s="222"/>
      <c r="I19" s="222"/>
      <c r="J19" s="222"/>
      <c r="K19" s="222"/>
      <c r="L19" s="222"/>
      <c r="M19" s="222"/>
      <c r="N19" s="223"/>
    </row>
    <row r="20" spans="1:14" ht="27" customHeight="1">
      <c r="A20" s="229"/>
      <c r="B20" s="222"/>
      <c r="C20" s="222"/>
      <c r="D20" s="222"/>
      <c r="E20" s="222"/>
      <c r="F20" s="222"/>
      <c r="G20" s="222"/>
      <c r="H20" s="222"/>
      <c r="I20" s="222"/>
      <c r="J20" s="222"/>
      <c r="K20" s="222"/>
      <c r="L20" s="222"/>
      <c r="M20" s="222"/>
      <c r="N20" s="223"/>
    </row>
    <row r="21" spans="1:14" ht="27" customHeight="1">
      <c r="A21" s="229"/>
      <c r="B21" s="222"/>
      <c r="C21" s="222"/>
      <c r="D21" s="222"/>
      <c r="E21" s="222"/>
      <c r="F21" s="222"/>
      <c r="G21" s="222"/>
      <c r="H21" s="222"/>
      <c r="I21" s="222"/>
      <c r="J21" s="222"/>
      <c r="K21" s="222"/>
      <c r="L21" s="222"/>
      <c r="M21" s="222"/>
      <c r="N21" s="223"/>
    </row>
    <row r="22" spans="1:14" ht="27" customHeight="1">
      <c r="A22" s="229"/>
      <c r="B22" s="222"/>
      <c r="C22" s="222"/>
      <c r="D22" s="222"/>
      <c r="E22" s="222"/>
      <c r="F22" s="222"/>
      <c r="G22" s="222"/>
      <c r="H22" s="222"/>
      <c r="I22" s="222"/>
      <c r="J22" s="222"/>
      <c r="K22" s="222"/>
      <c r="L22" s="222"/>
      <c r="M22" s="222"/>
      <c r="N22" s="223"/>
    </row>
    <row r="23" spans="1:14" ht="27" customHeight="1">
      <c r="A23" s="229"/>
      <c r="B23" s="222"/>
      <c r="C23" s="222"/>
      <c r="D23" s="222"/>
      <c r="E23" s="222"/>
      <c r="F23" s="222"/>
      <c r="G23" s="222"/>
      <c r="H23" s="222"/>
      <c r="I23" s="222"/>
      <c r="J23" s="222"/>
      <c r="K23" s="222"/>
      <c r="L23" s="222"/>
      <c r="M23" s="222"/>
      <c r="N23" s="223"/>
    </row>
    <row r="24" spans="1:14" ht="27" customHeight="1">
      <c r="A24" s="229"/>
      <c r="B24" s="222"/>
      <c r="C24" s="222"/>
      <c r="D24" s="222"/>
      <c r="E24" s="222"/>
      <c r="F24" s="222"/>
      <c r="G24" s="222"/>
      <c r="H24" s="222"/>
      <c r="I24" s="222"/>
      <c r="J24" s="222"/>
      <c r="K24" s="222"/>
      <c r="L24" s="222"/>
      <c r="M24" s="222"/>
      <c r="N24" s="223"/>
    </row>
    <row r="25" spans="1:14" ht="27" customHeight="1">
      <c r="A25" s="229"/>
      <c r="B25" s="222"/>
      <c r="C25" s="222"/>
      <c r="D25" s="222"/>
      <c r="E25" s="222"/>
      <c r="F25" s="222"/>
      <c r="G25" s="222"/>
      <c r="H25" s="222"/>
      <c r="I25" s="222"/>
      <c r="J25" s="222"/>
      <c r="K25" s="222"/>
      <c r="L25" s="222"/>
      <c r="M25" s="222"/>
      <c r="N25" s="223"/>
    </row>
    <row r="26" spans="1:14" ht="27" customHeight="1">
      <c r="A26" s="229"/>
      <c r="B26" s="222"/>
      <c r="C26" s="222"/>
      <c r="D26" s="222"/>
      <c r="E26" s="222"/>
      <c r="F26" s="222"/>
      <c r="G26" s="222"/>
      <c r="H26" s="222"/>
      <c r="I26" s="222"/>
      <c r="J26" s="222"/>
      <c r="K26" s="222"/>
      <c r="L26" s="222"/>
      <c r="M26" s="222"/>
      <c r="N26" s="223"/>
    </row>
    <row r="27" spans="1:14" ht="27" customHeight="1">
      <c r="A27" s="229"/>
      <c r="B27" s="222"/>
      <c r="C27" s="222"/>
      <c r="D27" s="222"/>
      <c r="E27" s="222"/>
      <c r="F27" s="222"/>
      <c r="G27" s="222"/>
      <c r="H27" s="222"/>
      <c r="I27" s="222"/>
      <c r="J27" s="222"/>
      <c r="K27" s="222"/>
      <c r="L27" s="222"/>
      <c r="M27" s="222"/>
      <c r="N27" s="223"/>
    </row>
    <row r="28" spans="1:14" ht="27" customHeight="1">
      <c r="A28" s="229"/>
      <c r="B28" s="222"/>
      <c r="C28" s="222"/>
      <c r="D28" s="222"/>
      <c r="E28" s="222"/>
      <c r="F28" s="222"/>
      <c r="G28" s="222"/>
      <c r="H28" s="222"/>
      <c r="I28" s="222"/>
      <c r="J28" s="222"/>
      <c r="K28" s="222"/>
      <c r="L28" s="222"/>
      <c r="M28" s="222"/>
      <c r="N28" s="223"/>
    </row>
    <row r="29" spans="1:14" ht="27" customHeight="1">
      <c r="A29" s="229"/>
      <c r="B29" s="222"/>
      <c r="C29" s="222"/>
      <c r="D29" s="222"/>
      <c r="E29" s="222"/>
      <c r="F29" s="222"/>
      <c r="G29" s="222"/>
      <c r="H29" s="222"/>
      <c r="I29" s="222"/>
      <c r="J29" s="222"/>
      <c r="K29" s="222"/>
      <c r="L29" s="222"/>
      <c r="M29" s="222"/>
      <c r="N29" s="223"/>
    </row>
    <row r="30" spans="1:14" ht="27" customHeight="1">
      <c r="A30" s="229"/>
      <c r="B30" s="222"/>
      <c r="C30" s="222"/>
      <c r="D30" s="222"/>
      <c r="E30" s="222"/>
      <c r="F30" s="222"/>
      <c r="G30" s="222"/>
      <c r="H30" s="222"/>
      <c r="I30" s="222"/>
      <c r="J30" s="222"/>
      <c r="K30" s="222"/>
      <c r="L30" s="222"/>
      <c r="M30" s="222"/>
      <c r="N30" s="223"/>
    </row>
    <row r="31" spans="1:14" ht="27" customHeight="1">
      <c r="A31" s="229"/>
      <c r="B31" s="222"/>
      <c r="C31" s="222"/>
      <c r="D31" s="222"/>
      <c r="E31" s="222"/>
      <c r="F31" s="222"/>
      <c r="G31" s="222"/>
      <c r="H31" s="222"/>
      <c r="I31" s="222"/>
      <c r="J31" s="222"/>
      <c r="K31" s="222"/>
      <c r="L31" s="222"/>
      <c r="M31" s="222"/>
      <c r="N31" s="223"/>
    </row>
    <row r="32" spans="1:14" ht="27" customHeight="1">
      <c r="A32" s="229"/>
      <c r="B32" s="222"/>
      <c r="C32" s="222"/>
      <c r="D32" s="222"/>
      <c r="E32" s="222"/>
      <c r="F32" s="222"/>
      <c r="G32" s="222"/>
      <c r="H32" s="222"/>
      <c r="I32" s="222"/>
      <c r="J32" s="222"/>
      <c r="K32" s="222"/>
      <c r="L32" s="222"/>
      <c r="M32" s="222"/>
      <c r="N32" s="223"/>
    </row>
    <row r="33" spans="1:14" ht="27" customHeight="1">
      <c r="A33" s="229"/>
      <c r="B33" s="222"/>
      <c r="C33" s="222"/>
      <c r="D33" s="222"/>
      <c r="E33" s="222"/>
      <c r="F33" s="222"/>
      <c r="G33" s="222"/>
      <c r="H33" s="222"/>
      <c r="I33" s="222"/>
      <c r="J33" s="222"/>
      <c r="K33" s="222"/>
      <c r="L33" s="222"/>
      <c r="M33" s="222"/>
      <c r="N33" s="223"/>
    </row>
    <row r="34" spans="1:14" ht="27" customHeight="1">
      <c r="A34" s="229"/>
      <c r="B34" s="222"/>
      <c r="C34" s="222"/>
      <c r="D34" s="222"/>
      <c r="E34" s="222"/>
      <c r="F34" s="222"/>
      <c r="G34" s="222"/>
      <c r="H34" s="222"/>
      <c r="I34" s="222"/>
      <c r="J34" s="222"/>
      <c r="K34" s="222"/>
      <c r="L34" s="222"/>
      <c r="M34" s="222"/>
      <c r="N34" s="223"/>
    </row>
    <row r="35" spans="1:14" ht="27" customHeight="1" thickBot="1">
      <c r="A35" s="234"/>
      <c r="B35" s="232"/>
      <c r="C35" s="232"/>
      <c r="D35" s="232"/>
      <c r="E35" s="232"/>
      <c r="F35" s="232"/>
      <c r="G35" s="232"/>
      <c r="H35" s="232"/>
      <c r="I35" s="232"/>
      <c r="J35" s="232"/>
      <c r="K35" s="232"/>
      <c r="L35" s="232"/>
      <c r="M35" s="232"/>
      <c r="N35" s="233"/>
    </row>
    <row r="36" spans="1:14" ht="13.5" customHeight="1">
      <c r="A36" s="9"/>
      <c r="B36" s="9"/>
      <c r="C36" s="9"/>
      <c r="D36" s="9"/>
      <c r="E36" s="9"/>
      <c r="F36" s="9"/>
      <c r="G36" s="9"/>
      <c r="H36" s="9"/>
      <c r="I36" s="9"/>
      <c r="J36" s="9"/>
      <c r="K36" s="9"/>
      <c r="L36" s="9"/>
      <c r="M36" s="9"/>
      <c r="N36" s="9"/>
    </row>
    <row r="37" ht="13.5">
      <c r="N37" s="2" t="s">
        <v>31</v>
      </c>
    </row>
  </sheetData>
  <sheetProtection/>
  <mergeCells count="54">
    <mergeCell ref="A27:D27"/>
    <mergeCell ref="A25:D25"/>
    <mergeCell ref="E20:N20"/>
    <mergeCell ref="A21:D21"/>
    <mergeCell ref="A26:D26"/>
    <mergeCell ref="E24:N24"/>
    <mergeCell ref="E22:N22"/>
    <mergeCell ref="E23:N23"/>
    <mergeCell ref="E25:N25"/>
    <mergeCell ref="E26:N26"/>
    <mergeCell ref="E27:N27"/>
    <mergeCell ref="L2:N2"/>
    <mergeCell ref="E16:N16"/>
    <mergeCell ref="E17:N17"/>
    <mergeCell ref="B8:N8"/>
    <mergeCell ref="B7:N7"/>
    <mergeCell ref="A15:D15"/>
    <mergeCell ref="E19:N19"/>
    <mergeCell ref="A24:D24"/>
    <mergeCell ref="A4:N4"/>
    <mergeCell ref="A14:D14"/>
    <mergeCell ref="A5:N5"/>
    <mergeCell ref="A13:D13"/>
    <mergeCell ref="A18:D18"/>
    <mergeCell ref="A12:N12"/>
    <mergeCell ref="E15:N15"/>
    <mergeCell ref="A10:D10"/>
    <mergeCell ref="E10:N10"/>
    <mergeCell ref="E13:N13"/>
    <mergeCell ref="E14:N14"/>
    <mergeCell ref="E21:N21"/>
    <mergeCell ref="A16:D16"/>
    <mergeCell ref="A17:D17"/>
    <mergeCell ref="A19:D19"/>
    <mergeCell ref="A20:D20"/>
    <mergeCell ref="A23:D23"/>
    <mergeCell ref="A22:D22"/>
    <mergeCell ref="E18:N18"/>
    <mergeCell ref="E30:N30"/>
    <mergeCell ref="E31:N31"/>
    <mergeCell ref="E29:N29"/>
    <mergeCell ref="A28:D28"/>
    <mergeCell ref="A29:D29"/>
    <mergeCell ref="A30:D30"/>
    <mergeCell ref="A31:D31"/>
    <mergeCell ref="E28:N28"/>
    <mergeCell ref="A35:D35"/>
    <mergeCell ref="E35:N35"/>
    <mergeCell ref="A34:D34"/>
    <mergeCell ref="E34:N34"/>
    <mergeCell ref="E33:N33"/>
    <mergeCell ref="A32:D32"/>
    <mergeCell ref="E32:N32"/>
    <mergeCell ref="A33:D33"/>
  </mergeCells>
  <conditionalFormatting sqref="B7:N8 E10:N10">
    <cfRule type="cellIs" priority="1" dxfId="9"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P3030892</cp:lastModifiedBy>
  <cp:lastPrinted>2011-10-11T07:13:32Z</cp:lastPrinted>
  <dcterms:created xsi:type="dcterms:W3CDTF">2008-03-03T07:57:31Z</dcterms:created>
  <dcterms:modified xsi:type="dcterms:W3CDTF">2011-10-11T07:39:18Z</dcterms:modified>
  <cp:category/>
  <cp:version/>
  <cp:contentType/>
  <cp:contentStatus/>
</cp:coreProperties>
</file>