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431" yWindow="615" windowWidth="14955" windowHeight="7995" tabRatio="883" activeTab="1"/>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'実施要領書(特別簡易型)別表'!$C$14</definedName>
    <definedName name="_xlnm.Print_Titles" localSheetId="3">'実施要領書(特別簡易型)別表'!$3:$3</definedName>
    <definedName name="_xlnm.Print_Titles" localSheetId="4">'特別簡易型第１号様式'!$18:$18</definedName>
  </definedNames>
  <calcPr fullCalcOnLoad="1"/>
</workbook>
</file>

<file path=xl/sharedStrings.xml><?xml version="1.0" encoding="utf-8"?>
<sst xmlns="http://schemas.openxmlformats.org/spreadsheetml/2006/main" count="194" uniqueCount="163">
  <si>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</si>
  <si>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</si>
  <si>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</si>
  <si>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</si>
  <si>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</si>
  <si>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</si>
  <si>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</si>
  <si>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</si>
  <si>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</si>
  <si>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</si>
  <si>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</si>
  <si>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</si>
  <si>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</si>
  <si>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</si>
  <si>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</si>
  <si>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</si>
  <si>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</si>
  <si>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</si>
  <si>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</si>
  <si>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</si>
  <si>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</si>
  <si>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</si>
  <si>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</si>
  <si>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</si>
  <si>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</si>
  <si>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</si>
  <si>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</si>
  <si>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</si>
  <si>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</si>
  <si>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</si>
  <si>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</si>
  <si>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</si>
  <si>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</si>
  <si>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</si>
  <si>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</si>
  <si>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</si>
  <si>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</si>
  <si>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</si>
  <si>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</si>
  <si>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</si>
  <si>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</si>
  <si>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</si>
  <si>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</si>
  <si>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</si>
  <si>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</si>
  <si>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</si>
  <si>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</si>
  <si>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</si>
  <si>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</si>
  <si>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</si>
  <si>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</si>
  <si>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</si>
  <si>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</si>
  <si>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</si>
  <si>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</si>
  <si>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</si>
  <si>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</si>
  <si>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</si>
  <si>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</si>
  <si>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</si>
  <si>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</si>
  <si>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</si>
  <si>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</si>
  <si>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</si>
  <si>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</si>
  <si>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</si>
  <si>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</si>
  <si>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</si>
  <si>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</si>
  <si>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</si>
  <si>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</si>
  <si>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</si>
  <si>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</si>
  <si>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</si>
  <si>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</si>
  <si>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</si>
  <si>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</si>
  <si>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</si>
  <si>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</si>
  <si>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</si>
  <si>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</si>
  <si>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</si>
  <si>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</si>
  <si>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</si>
  <si>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</si>
  <si>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</si>
  <si>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</si>
  <si>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</si>
  <si>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</si>
  <si>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</si>
  <si>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</si>
  <si>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</si>
  <si>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</si>
  <si>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</si>
  <si>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</si>
  <si>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</si>
  <si>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</si>
  <si>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</si>
  <si>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</si>
  <si>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</si>
  <si>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</si>
  <si>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</si>
  <si>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</si>
  <si>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</si>
  <si>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</si>
  <si>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</si>
  <si>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</si>
  <si>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工事施工場所の行政区</t>
  </si>
  <si>
    <t>定義</t>
  </si>
  <si>
    <t>用語</t>
  </si>
  <si>
    <t>配置予定技術者の施工経験の
同種工事</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</si>
  <si>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</si>
  <si>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</si>
  <si>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</si>
  <si>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</si>
  <si>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</si>
  <si>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</si>
  <si>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</si>
  <si>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</si>
  <si>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</si>
  <si>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</si>
  <si>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</si>
  <si>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</si>
  <si>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</si>
  <si>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</si>
  <si>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</si>
  <si>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</si>
  <si>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</si>
  <si>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総合評価落札方式実施要領書(特別簡易型)</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</si>
  <si>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</si>
  <si>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</si>
  <si>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</si>
  <si>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</si>
  <si>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</si>
  <si>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</si>
  <si>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</si>
  <si>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</si>
  <si>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</si>
  <si>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</si>
  <si>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○○・□□建設共同企業体</t>
  </si>
  <si>
    <t>西暦で記入して下さい。(例　2011/4/8)</t>
  </si>
  <si>
    <t>　（注１）　技術資料を作成するにあたり質問がある場合は、「設計図書に対する質問書」により上記スケジュールに定
           める期間内に提出してください。具体的な質問方法は設計図書をご覧下さい。（評価基準に関する質問につ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</si>
  <si>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７　欠格要件
    第１号様式の提出がないもの、あるいは提出された技術資料の第１号様式に押印がないものは欠格とします。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</si>
  <si>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</si>
  <si>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</si>
  <si>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</si>
  <si>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</si>
  <si>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</si>
  <si>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</si>
  <si>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</si>
  <si>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</si>
  <si>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</si>
  <si>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＊１過去の工事の工種は、横浜市ホームページ（ヨコハマ・入札のとびら＞入札・契約情報＞入札・契約結果検索（工事））の検索結果画面で確認できます。</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</si>
  <si>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横浜市財政局契約部契約第一課（関内中央ビル２階）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</si>
  <si>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</si>
  <si>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</si>
  <si>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</si>
  <si>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</si>
  <si>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(5)技術資料提出書の記入にあたっては、横浜市財政局公共施設・事業調整課のHPより「横浜市総合評価
　　落札方式　技術資料作成の留意点」をご参照下さい。</t>
  </si>
  <si>
    <t>※６　配置予定技術者については、調達公告の入札参加資格「技術者」及び「その他」を参照してください。
　　（例：予定価格（税込）が５千万円以上の場合は、当該工事に係る資格を有する監理技術者の専任配置が必要です。）</t>
  </si>
  <si>
    <t>不適用</t>
  </si>
  <si>
    <t>港湾</t>
  </si>
  <si>
    <t>南本牧ふ頭MC-1バース防舷材補修工事（その３）</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</si>
</sst>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54">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4" fillId="0" borderId="0" applyNumberFormat="0" applyFill="0" applyBorder="0" applyAlignment="0" applyProtection="0"/>
    <xf numFmtId="0" fontId="53" fillId="32" borderId="0" applyNumberFormat="0" applyBorder="0" applyAlignment="0" applyProtection="0"/>
  </cellStyleXfs>
  <cellXfs count="185">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176"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80"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9"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30" xfId="0" applyFont="1" applyFill="1" applyBorder="1" applyAlignment="1" applyProtection="1">
      <alignment vertical="center" wrapText="1"/>
      <protection/>
    </xf>
    <xf numFmtId="0" fontId="0" fillId="34" borderId="26" xfId="0" applyFill="1" applyBorder="1" applyAlignment="1" applyProtection="1">
      <alignment horizontal="center" vertical="center"/>
      <protection/>
    </xf>
    <xf numFmtId="0" fontId="0" fillId="34" borderId="27" xfId="0" applyFill="1" applyBorder="1" applyAlignment="1" applyProtection="1">
      <alignment horizontal="center" vertical="center"/>
      <protection/>
    </xf>
    <xf numFmtId="0" fontId="0" fillId="34" borderId="28"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19" xfId="0" applyNumberFormat="1" applyFont="1" applyBorder="1" applyAlignment="1" applyProtection="1">
      <alignment vertical="center" wrapText="1"/>
      <protection/>
    </xf>
    <xf numFmtId="188" fontId="0" fillId="0" borderId="31" xfId="0" applyNumberFormat="1" applyFont="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32"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33"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2" fillId="0" borderId="36" xfId="0" applyFont="1" applyBorder="1" applyAlignment="1" applyProtection="1">
      <alignment horizontal="left" vertical="center" wrapText="1"/>
      <protection/>
    </xf>
    <xf numFmtId="0" fontId="2" fillId="0" borderId="37" xfId="0" applyFont="1" applyBorder="1" applyAlignment="1" applyProtection="1">
      <alignment horizontal="left" vertical="center"/>
      <protection/>
    </xf>
    <xf numFmtId="0" fontId="2" fillId="0" borderId="38" xfId="0" applyFont="1" applyBorder="1" applyAlignment="1" applyProtection="1">
      <alignment horizontal="left" vertical="center"/>
      <protection/>
    </xf>
    <xf numFmtId="0" fontId="18" fillId="0" borderId="0" xfId="0" applyFont="1" applyAlignment="1">
      <alignment horizontal="center" vertical="center"/>
    </xf>
    <xf numFmtId="0" fontId="4" fillId="0" borderId="0" xfId="0" applyFont="1" applyAlignment="1" applyProtection="1">
      <alignment vertical="top" wrapText="1"/>
      <protection/>
    </xf>
    <xf numFmtId="0" fontId="4" fillId="0" borderId="0" xfId="0" applyFont="1" applyAlignment="1">
      <alignment vertical="top" wrapText="1"/>
    </xf>
    <xf numFmtId="0" fontId="4" fillId="0" borderId="0" xfId="0" applyFont="1" applyFill="1" applyBorder="1" applyAlignment="1" applyProtection="1">
      <alignment vertical="center"/>
      <protection/>
    </xf>
    <xf numFmtId="0" fontId="4" fillId="0" borderId="0" xfId="0" applyFont="1" applyBorder="1" applyAlignment="1" applyProtection="1">
      <alignment vertical="top" wrapText="1"/>
      <protection/>
    </xf>
    <xf numFmtId="0" fontId="16" fillId="0" borderId="0" xfId="0" applyFont="1" applyFill="1" applyAlignment="1" applyProtection="1">
      <alignment vertical="top" wrapText="1"/>
      <protection/>
    </xf>
    <xf numFmtId="0" fontId="16" fillId="0" borderId="10" xfId="0" applyFont="1" applyBorder="1" applyAlignment="1" applyProtection="1">
      <alignment horizontal="center" vertical="center" wrapText="1"/>
      <protection/>
    </xf>
    <xf numFmtId="0" fontId="16"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16" fillId="0" borderId="0" xfId="0" applyFont="1" applyBorder="1" applyAlignment="1" applyProtection="1">
      <alignment vertical="center" wrapText="1"/>
      <protection/>
    </xf>
    <xf numFmtId="0" fontId="16" fillId="0" borderId="10" xfId="0" applyFont="1" applyFill="1" applyBorder="1" applyAlignment="1" applyProtection="1">
      <alignment vertical="center" wrapText="1"/>
      <protection/>
    </xf>
    <xf numFmtId="0" fontId="11" fillId="0" borderId="12" xfId="0" applyFont="1" applyFill="1" applyBorder="1" applyAlignment="1">
      <alignment horizontal="center" vertical="center" wrapText="1"/>
    </xf>
    <xf numFmtId="0" fontId="0" fillId="0" borderId="35" xfId="0" applyFont="1" applyFill="1" applyBorder="1" applyAlignment="1">
      <alignment vertical="center" wrapText="1"/>
    </xf>
    <xf numFmtId="0" fontId="10" fillId="0" borderId="12" xfId="0" applyFont="1" applyFill="1" applyBorder="1" applyAlignment="1">
      <alignment horizontal="justify" vertical="top" wrapText="1"/>
    </xf>
    <xf numFmtId="0" fontId="10" fillId="0" borderId="10" xfId="0" applyFont="1" applyFill="1" applyBorder="1" applyAlignment="1">
      <alignment horizontal="justify" vertical="center" wrapText="1"/>
    </xf>
    <xf numFmtId="0" fontId="10" fillId="0" borderId="12"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0" xfId="0" applyFont="1" applyFill="1" applyBorder="1" applyAlignment="1">
      <alignment horizontal="left" vertical="top" wrapText="1"/>
    </xf>
    <xf numFmtId="0" fontId="10"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2" xfId="0" applyFont="1" applyFill="1" applyBorder="1" applyAlignment="1">
      <alignment vertical="top" wrapText="1"/>
    </xf>
    <xf numFmtId="0" fontId="10" fillId="0" borderId="34" xfId="0" applyFont="1" applyFill="1" applyBorder="1" applyAlignment="1">
      <alignment vertical="top" wrapText="1"/>
    </xf>
    <xf numFmtId="0" fontId="10" fillId="0" borderId="35" xfId="0" applyFont="1" applyFill="1" applyBorder="1" applyAlignment="1">
      <alignment vertical="top" wrapText="1"/>
    </xf>
    <xf numFmtId="0" fontId="10" fillId="0" borderId="0" xfId="0" applyFont="1" applyFill="1" applyAlignment="1">
      <alignment vertical="top" wrapText="1" shrinkToFit="1"/>
    </xf>
    <xf numFmtId="0" fontId="10" fillId="0" borderId="0" xfId="0" applyFont="1" applyAlignment="1">
      <alignment vertical="top" wrapText="1" shrinkToFit="1"/>
    </xf>
    <xf numFmtId="0" fontId="10" fillId="0" borderId="0" xfId="0" applyFont="1" applyFill="1" applyAlignment="1">
      <alignment vertical="top" wrapText="1"/>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0" xfId="0" applyFont="1" applyFill="1" applyBorder="1" applyAlignment="1" applyProtection="1">
      <alignment vertical="center"/>
      <protection locked="0"/>
    </xf>
    <xf numFmtId="0" fontId="6" fillId="35" borderId="12" xfId="0" applyFont="1" applyFill="1" applyBorder="1" applyAlignment="1" applyProtection="1">
      <alignment horizontal="center" vertical="center" wrapText="1"/>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35" borderId="20" xfId="0" applyFont="1" applyFill="1" applyBorder="1" applyAlignment="1" applyProtection="1">
      <alignment vertical="center"/>
      <protection locked="0"/>
    </xf>
    <xf numFmtId="0" fontId="6" fillId="0" borderId="12" xfId="0" applyFont="1" applyBorder="1" applyAlignment="1" applyProtection="1">
      <alignment vertical="center" wrapText="1"/>
      <protection/>
    </xf>
    <xf numFmtId="0" fontId="6" fillId="0" borderId="35" xfId="0" applyFont="1" applyBorder="1" applyAlignment="1" applyProtection="1">
      <alignment vertical="center" wrapText="1"/>
      <protection/>
    </xf>
    <xf numFmtId="0" fontId="6" fillId="0" borderId="35"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5" xfId="0" applyFont="1" applyBorder="1" applyAlignment="1" applyProtection="1">
      <alignment vertical="center" wrapText="1"/>
      <protection/>
    </xf>
    <xf numFmtId="0" fontId="6" fillId="35" borderId="10" xfId="0" applyFont="1" applyFill="1" applyBorder="1" applyAlignment="1" applyProtection="1">
      <alignment vertical="center" wrapText="1"/>
      <protection locked="0"/>
    </xf>
    <xf numFmtId="0" fontId="6" fillId="35" borderId="10" xfId="0" applyFont="1" applyFill="1" applyBorder="1" applyAlignment="1" applyProtection="1">
      <alignment horizontal="center" vertical="center"/>
      <protection locked="0"/>
    </xf>
    <xf numFmtId="0" fontId="6" fillId="0" borderId="10" xfId="0" applyFont="1" applyBorder="1" applyAlignment="1" applyProtection="1">
      <alignment vertical="center"/>
      <protection/>
    </xf>
    <xf numFmtId="0" fontId="15" fillId="0" borderId="10" xfId="0" applyFont="1" applyBorder="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ont>
        <color indexed="9"/>
      </font>
    </dxf>
    <dxf>
      <font>
        <color indexed="9"/>
      </font>
    </dxf>
    <dxf>
      <font>
        <b/>
        <i val="0"/>
        <color indexed="10"/>
      </font>
    </dxf>
    <dxf>
      <font>
        <b/>
        <i val="0"/>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6</xdr:row>
      <xdr:rowOff>219075</xdr:rowOff>
    </xdr:from>
    <xdr:to>
      <xdr:col>4</xdr:col>
      <xdr:colOff>2962275</xdr:colOff>
      <xdr:row>10</xdr:row>
      <xdr:rowOff>28575</xdr:rowOff>
    </xdr:to>
    <xdr:grpSp>
      <xdr:nvGrpSpPr>
        <xdr:cNvPr id="1" name="Group 1"/>
        <xdr:cNvGrpSpPr>
          <a:grpSpLocks/>
        </xdr:cNvGrpSpPr>
      </xdr:nvGrpSpPr>
      <xdr:grpSpPr>
        <a:xfrm>
          <a:off x="6553200" y="108585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6"/>
  <sheetViews>
    <sheetView zoomScalePageLayoutView="0" workbookViewId="0" topLeftCell="A1">
      <selection activeCell="A1" sqref="A1"/>
    </sheetView>
  </sheetViews>
  <sheetFormatPr defaultColWidth="9.00390625" defaultRowHeight="13.5"/>
  <cols>
    <col min="1" max="1" width="5.375" style="28" customWidth="1"/>
    <col min="2" max="2" width="13.50390625" style="28" customWidth="1"/>
    <col min="3" max="3" width="8.00390625" style="28" customWidth="1"/>
    <col min="4" max="4" width="17.875" style="28" customWidth="1"/>
    <col min="5" max="5" width="36.75390625" style="28" customWidth="1"/>
    <col min="6" max="6" width="35.25390625" style="28" customWidth="1"/>
    <col min="7" max="7" width="10.00390625" style="28" customWidth="1"/>
    <col min="8" max="16384" width="9.00390625" style="28" customWidth="1"/>
  </cols>
  <sheetData>
    <row r="1" ht="9" customHeight="1"/>
    <row r="2" spans="2:3" ht="17.25">
      <c r="B2" s="29" t="s">
        <v>19</v>
      </c>
      <c r="C2" s="29"/>
    </row>
    <row r="3" spans="2:3" ht="13.5">
      <c r="B3" s="30" t="s">
        <v>42</v>
      </c>
      <c r="C3" s="30"/>
    </row>
    <row r="4" spans="2:3" ht="13.5">
      <c r="B4" s="30" t="s">
        <v>44</v>
      </c>
      <c r="C4" s="30"/>
    </row>
    <row r="5" spans="2:6" ht="27" customHeight="1" thickBot="1">
      <c r="B5" s="31" t="s">
        <v>1</v>
      </c>
      <c r="C5" s="31"/>
      <c r="D5" s="31" t="s">
        <v>18</v>
      </c>
      <c r="E5" s="32" t="s">
        <v>41</v>
      </c>
      <c r="F5" s="33" t="s">
        <v>24</v>
      </c>
    </row>
    <row r="6" spans="2:6" ht="37.5" customHeight="1" thickTop="1">
      <c r="B6" s="116" t="s">
        <v>17</v>
      </c>
      <c r="C6" s="34"/>
      <c r="D6" s="35" t="s">
        <v>22</v>
      </c>
      <c r="E6" s="66" t="s">
        <v>36</v>
      </c>
      <c r="F6" s="36" t="s">
        <v>25</v>
      </c>
    </row>
    <row r="7" spans="2:7" ht="37.5" customHeight="1">
      <c r="B7" s="117"/>
      <c r="C7" s="37"/>
      <c r="D7" s="38" t="s">
        <v>15</v>
      </c>
      <c r="E7" s="67" t="s">
        <v>38</v>
      </c>
      <c r="F7" s="36" t="s">
        <v>29</v>
      </c>
      <c r="G7" s="115" t="s">
        <v>30</v>
      </c>
    </row>
    <row r="8" spans="2:7" ht="37.5" customHeight="1">
      <c r="B8" s="118"/>
      <c r="C8" s="39"/>
      <c r="D8" s="38" t="s">
        <v>16</v>
      </c>
      <c r="E8" s="68">
        <v>12345</v>
      </c>
      <c r="F8" s="36" t="s">
        <v>43</v>
      </c>
      <c r="G8" s="115"/>
    </row>
    <row r="9" spans="2:7" ht="37.5" customHeight="1">
      <c r="B9" s="116" t="s">
        <v>13</v>
      </c>
      <c r="C9" s="34"/>
      <c r="D9" s="38" t="s">
        <v>11</v>
      </c>
      <c r="E9" s="67" t="s">
        <v>37</v>
      </c>
      <c r="F9" s="40" t="s">
        <v>26</v>
      </c>
      <c r="G9" s="115"/>
    </row>
    <row r="10" spans="2:7" ht="37.5" customHeight="1">
      <c r="B10" s="117"/>
      <c r="C10" s="37"/>
      <c r="D10" s="38" t="s">
        <v>9</v>
      </c>
      <c r="E10" s="67" t="s">
        <v>32</v>
      </c>
      <c r="F10" s="36" t="s">
        <v>27</v>
      </c>
      <c r="G10" s="115"/>
    </row>
    <row r="11" spans="2:6" ht="37.5" customHeight="1">
      <c r="B11" s="117"/>
      <c r="C11" s="37"/>
      <c r="D11" s="38" t="s">
        <v>23</v>
      </c>
      <c r="E11" s="67" t="s">
        <v>139</v>
      </c>
      <c r="F11" s="36" t="s">
        <v>31</v>
      </c>
    </row>
    <row r="12" spans="2:6" ht="37.5" customHeight="1">
      <c r="B12" s="117"/>
      <c r="C12" s="37"/>
      <c r="D12" s="38" t="s">
        <v>21</v>
      </c>
      <c r="E12" s="67" t="s">
        <v>33</v>
      </c>
      <c r="F12" s="119" t="s">
        <v>28</v>
      </c>
    </row>
    <row r="13" spans="2:6" ht="37.5" customHeight="1">
      <c r="B13" s="117"/>
      <c r="C13" s="37"/>
      <c r="D13" s="38" t="s">
        <v>7</v>
      </c>
      <c r="E13" s="67" t="s">
        <v>34</v>
      </c>
      <c r="F13" s="120"/>
    </row>
    <row r="14" spans="2:6" ht="37.5" customHeight="1" thickBot="1">
      <c r="B14" s="118"/>
      <c r="C14" s="39"/>
      <c r="D14" s="38" t="s">
        <v>8</v>
      </c>
      <c r="E14" s="69" t="s">
        <v>35</v>
      </c>
      <c r="F14" s="121"/>
    </row>
    <row r="15" ht="37.5" customHeight="1" thickTop="1"/>
    <row r="16" spans="2:3" ht="17.25">
      <c r="B16" s="29" t="s">
        <v>45</v>
      </c>
      <c r="C16" s="29"/>
    </row>
    <row r="17" spans="2:6" ht="18" customHeight="1" thickBot="1">
      <c r="B17" s="110" t="s">
        <v>18</v>
      </c>
      <c r="C17" s="110"/>
      <c r="D17" s="110"/>
      <c r="E17" s="41" t="s">
        <v>41</v>
      </c>
      <c r="F17" s="42" t="s">
        <v>24</v>
      </c>
    </row>
    <row r="18" spans="2:6" ht="37.5" customHeight="1" thickTop="1">
      <c r="B18" s="111" t="s">
        <v>17</v>
      </c>
      <c r="C18" s="112"/>
      <c r="D18" s="44" t="s">
        <v>2</v>
      </c>
      <c r="E18" s="45" t="s">
        <v>162</v>
      </c>
      <c r="F18" s="46"/>
    </row>
    <row r="19" spans="2:6" ht="37.5" customHeight="1">
      <c r="B19" s="113"/>
      <c r="C19" s="114"/>
      <c r="D19" s="47" t="s">
        <v>68</v>
      </c>
      <c r="E19" s="107">
        <v>40760</v>
      </c>
      <c r="F19" s="108" t="s">
        <v>140</v>
      </c>
    </row>
    <row r="20" spans="2:6" ht="37.5" customHeight="1">
      <c r="B20" s="113"/>
      <c r="C20" s="114"/>
      <c r="D20" s="48" t="s">
        <v>69</v>
      </c>
      <c r="E20" s="107">
        <v>40766</v>
      </c>
      <c r="F20" s="108" t="s">
        <v>140</v>
      </c>
    </row>
    <row r="21" spans="2:6" ht="37.5" customHeight="1">
      <c r="B21" s="113"/>
      <c r="C21" s="114"/>
      <c r="D21" s="48" t="s">
        <v>103</v>
      </c>
      <c r="E21" s="107">
        <v>40780</v>
      </c>
      <c r="F21" s="108" t="s">
        <v>140</v>
      </c>
    </row>
    <row r="22" spans="2:6" ht="37.5" customHeight="1">
      <c r="B22" s="113"/>
      <c r="C22" s="114"/>
      <c r="D22" s="48" t="s">
        <v>104</v>
      </c>
      <c r="E22" s="107">
        <v>40784</v>
      </c>
      <c r="F22" s="108" t="s">
        <v>140</v>
      </c>
    </row>
    <row r="23" spans="2:6" ht="37.5" customHeight="1" thickBot="1">
      <c r="B23" s="113"/>
      <c r="C23" s="114"/>
      <c r="D23" s="48" t="s">
        <v>105</v>
      </c>
      <c r="E23" s="109">
        <v>40802</v>
      </c>
      <c r="F23" s="108" t="s">
        <v>140</v>
      </c>
    </row>
    <row r="24" spans="2:6" s="51" customFormat="1" ht="52.5" customHeight="1" thickTop="1">
      <c r="B24" s="49"/>
      <c r="C24" s="49"/>
      <c r="D24" s="49"/>
      <c r="E24" s="50"/>
      <c r="F24" s="106"/>
    </row>
    <row r="25" spans="2:6" ht="37.5" customHeight="1" thickBot="1">
      <c r="B25" s="52" t="s">
        <v>1</v>
      </c>
      <c r="C25" s="43" t="s">
        <v>84</v>
      </c>
      <c r="D25" s="53" t="s">
        <v>18</v>
      </c>
      <c r="E25" s="54" t="s">
        <v>41</v>
      </c>
      <c r="F25" s="52" t="s">
        <v>24</v>
      </c>
    </row>
    <row r="26" spans="2:6" ht="37.5" customHeight="1" thickTop="1">
      <c r="B26" s="48" t="s">
        <v>74</v>
      </c>
      <c r="C26" s="75" t="s">
        <v>160</v>
      </c>
      <c r="D26" s="70" t="s">
        <v>88</v>
      </c>
      <c r="E26" s="56"/>
      <c r="F26" s="55" t="s">
        <v>93</v>
      </c>
    </row>
    <row r="27" spans="2:7" ht="37.5" customHeight="1">
      <c r="B27" s="48" t="s">
        <v>75</v>
      </c>
      <c r="C27" s="76" t="s">
        <v>106</v>
      </c>
      <c r="D27" s="70" t="s">
        <v>89</v>
      </c>
      <c r="E27" s="56" t="s">
        <v>161</v>
      </c>
      <c r="F27" s="55" t="s">
        <v>90</v>
      </c>
      <c r="G27" s="57"/>
    </row>
    <row r="28" spans="2:7" ht="37.5" customHeight="1">
      <c r="B28" s="48" t="s">
        <v>76</v>
      </c>
      <c r="C28" s="76" t="s">
        <v>106</v>
      </c>
      <c r="D28" s="71" t="s">
        <v>4</v>
      </c>
      <c r="E28" s="58" t="s">
        <v>20</v>
      </c>
      <c r="F28" s="55" t="s">
        <v>91</v>
      </c>
      <c r="G28" s="57"/>
    </row>
    <row r="29" spans="2:7" ht="37.5" customHeight="1">
      <c r="B29" s="48" t="s">
        <v>77</v>
      </c>
      <c r="C29" s="76" t="s">
        <v>160</v>
      </c>
      <c r="D29" s="70" t="s">
        <v>92</v>
      </c>
      <c r="E29" s="56"/>
      <c r="F29" s="55" t="s">
        <v>93</v>
      </c>
      <c r="G29" s="57"/>
    </row>
    <row r="30" spans="2:7" ht="37.5" customHeight="1">
      <c r="B30" s="48" t="s">
        <v>78</v>
      </c>
      <c r="C30" s="76" t="s">
        <v>160</v>
      </c>
      <c r="D30" s="70" t="s">
        <v>70</v>
      </c>
      <c r="E30" s="59"/>
      <c r="F30" s="60"/>
      <c r="G30" s="57"/>
    </row>
    <row r="31" spans="2:7" ht="37.5" customHeight="1">
      <c r="B31" s="48" t="s">
        <v>79</v>
      </c>
      <c r="C31" s="76" t="s">
        <v>160</v>
      </c>
      <c r="D31" s="72" t="s">
        <v>96</v>
      </c>
      <c r="E31" s="58"/>
      <c r="F31" s="55" t="s">
        <v>91</v>
      </c>
      <c r="G31" s="57"/>
    </row>
    <row r="32" spans="2:7" ht="37.5" customHeight="1">
      <c r="B32" s="48" t="s">
        <v>80</v>
      </c>
      <c r="C32" s="76" t="s">
        <v>106</v>
      </c>
      <c r="D32" s="73" t="s">
        <v>72</v>
      </c>
      <c r="E32" s="59"/>
      <c r="F32" s="60"/>
      <c r="G32" s="61"/>
    </row>
    <row r="33" spans="2:6" ht="37.5" customHeight="1">
      <c r="B33" s="48" t="s">
        <v>81</v>
      </c>
      <c r="C33" s="76" t="s">
        <v>160</v>
      </c>
      <c r="D33" s="71" t="s">
        <v>67</v>
      </c>
      <c r="E33" s="62"/>
      <c r="F33" s="63" t="s">
        <v>94</v>
      </c>
    </row>
    <row r="34" spans="2:6" ht="36.75" customHeight="1">
      <c r="B34" s="48" t="s">
        <v>82</v>
      </c>
      <c r="C34" s="76" t="s">
        <v>106</v>
      </c>
      <c r="D34" s="73" t="s">
        <v>95</v>
      </c>
      <c r="E34" s="64"/>
      <c r="F34" s="63"/>
    </row>
    <row r="35" spans="2:6" ht="36.75" customHeight="1" thickBot="1">
      <c r="B35" s="48" t="s">
        <v>83</v>
      </c>
      <c r="C35" s="77" t="s">
        <v>160</v>
      </c>
      <c r="D35" s="74" t="s">
        <v>71</v>
      </c>
      <c r="E35" s="65"/>
      <c r="F35" s="63"/>
    </row>
    <row r="36" ht="14.25" thickTop="1">
      <c r="F36" s="51"/>
    </row>
  </sheetData>
  <sheetProtection password="E7B6" sheet="1"/>
  <mergeCells count="6">
    <mergeCell ref="B17:D17"/>
    <mergeCell ref="B18:C23"/>
    <mergeCell ref="G7:G10"/>
    <mergeCell ref="B6:B8"/>
    <mergeCell ref="B9:B14"/>
    <mergeCell ref="F12:F14"/>
  </mergeCells>
  <conditionalFormatting sqref="C26:C35">
    <cfRule type="cellIs" priority="1" dxfId="3" operator="equal" stopIfTrue="1">
      <formula>"適用"</formula>
    </cfRule>
  </conditionalFormatting>
  <dataValidations count="5">
    <dataValidation type="list" allowBlank="1" showInputMessage="1" showErrorMessage="1" sqref="E28 E31">
      <formula1>"土木,建築,設備"</formula1>
    </dataValidation>
    <dataValidation type="list" allowBlank="1" showInputMessage="1" showErrorMessage="1" sqref="E27">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2 E30"/>
    <dataValidation type="list" allowBlank="1" showInputMessage="1" showErrorMessage="1" sqref="C26:C35">
      <formula1>"適用,不適用"</formula1>
    </dataValidation>
    <dataValidation allowBlank="1" showInputMessage="1" showErrorMessage="1" imeMode="halfAlpha" sqref="E13:E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5"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tabSelected="1"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22" t="s">
        <v>129</v>
      </c>
      <c r="C2" s="122"/>
    </row>
    <row r="3" spans="2:3" ht="15.75" customHeight="1">
      <c r="B3" s="78"/>
      <c r="C3" s="78"/>
    </row>
    <row r="4" spans="2:3" ht="28.5">
      <c r="B4" s="122" t="s">
        <v>130</v>
      </c>
      <c r="C4" s="122"/>
    </row>
    <row r="5" spans="2:3" ht="58.5" customHeight="1">
      <c r="B5" s="79"/>
      <c r="C5" s="79"/>
    </row>
    <row r="6" spans="2:3" ht="73.5" customHeight="1">
      <c r="B6" s="80" t="s">
        <v>2</v>
      </c>
      <c r="C6" s="81" t="str">
        <f>'入力シート'!E18</f>
        <v>南本牧ふ頭MC-1バース防舷材補修工事（その３）</v>
      </c>
    </row>
    <row r="7" spans="2:3" ht="364.5" customHeight="1">
      <c r="B7" s="79"/>
      <c r="C7" s="79"/>
    </row>
    <row r="8" spans="2:3" ht="28.5">
      <c r="B8" s="122" t="s">
        <v>131</v>
      </c>
      <c r="C8" s="122"/>
    </row>
    <row r="9" spans="2:3" ht="28.5">
      <c r="B9" s="79"/>
      <c r="C9" s="79"/>
    </row>
    <row r="10" spans="2:3" ht="28.5">
      <c r="B10" s="79"/>
      <c r="C10" s="79"/>
    </row>
  </sheetData>
  <sheetProtection password="E7B6" sheet="1" objects="1" scenarios="1" formatCells="0" formatRows="0" insertRows="0"/>
  <mergeCells count="3">
    <mergeCell ref="B2:C2"/>
    <mergeCell ref="B4:C4"/>
    <mergeCell ref="B8:C8"/>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25390625" style="11" customWidth="1"/>
    <col min="8" max="16384" width="9.00390625" style="11" customWidth="1"/>
  </cols>
  <sheetData>
    <row r="1" ht="13.5">
      <c r="A1" s="11" t="s">
        <v>128</v>
      </c>
    </row>
    <row r="2" ht="7.5" customHeight="1"/>
    <row r="3" spans="1:7" ht="13.5">
      <c r="A3" s="130" t="s">
        <v>143</v>
      </c>
      <c r="B3" s="130"/>
      <c r="C3" s="130"/>
      <c r="D3" s="130"/>
      <c r="E3" s="130"/>
      <c r="F3" s="130"/>
      <c r="G3" s="130"/>
    </row>
    <row r="4" spans="1:7" ht="13.5">
      <c r="A4" s="130" t="s">
        <v>144</v>
      </c>
      <c r="B4" s="130"/>
      <c r="C4" s="125" t="str">
        <f>'入力シート'!E18</f>
        <v>南本牧ふ頭MC-1バース防舷材補修工事（その３）</v>
      </c>
      <c r="D4" s="125"/>
      <c r="E4" s="125"/>
      <c r="F4" s="125"/>
      <c r="G4" s="125"/>
    </row>
    <row r="5" spans="1:7" ht="41.25" customHeight="1">
      <c r="A5" s="130" t="s">
        <v>124</v>
      </c>
      <c r="B5" s="130"/>
      <c r="C5" s="130"/>
      <c r="D5" s="130"/>
      <c r="E5" s="130"/>
      <c r="F5" s="130"/>
      <c r="G5" s="130"/>
    </row>
    <row r="6" spans="1:2" ht="7.5" customHeight="1">
      <c r="A6" s="12"/>
      <c r="B6" s="12"/>
    </row>
    <row r="7" spans="1:7" ht="42.75" customHeight="1">
      <c r="A7" s="124" t="s">
        <v>145</v>
      </c>
      <c r="B7" s="124"/>
      <c r="C7" s="124"/>
      <c r="D7" s="124"/>
      <c r="E7" s="124"/>
      <c r="F7" s="124"/>
      <c r="G7" s="124"/>
    </row>
    <row r="8" spans="1:7" ht="7.5" customHeight="1">
      <c r="A8" s="12"/>
      <c r="B8" s="12"/>
      <c r="C8" s="12"/>
      <c r="D8" s="12"/>
      <c r="E8" s="12"/>
      <c r="F8" s="12"/>
      <c r="G8" s="12"/>
    </row>
    <row r="9" spans="1:7" ht="32.25" customHeight="1">
      <c r="A9" s="126" t="s">
        <v>146</v>
      </c>
      <c r="B9" s="126"/>
      <c r="C9" s="126"/>
      <c r="D9" s="126"/>
      <c r="E9" s="126"/>
      <c r="F9" s="126"/>
      <c r="G9" s="126"/>
    </row>
    <row r="10" spans="2:6" ht="13.5">
      <c r="B10" s="132" t="s">
        <v>97</v>
      </c>
      <c r="C10" s="132"/>
      <c r="D10" s="132"/>
      <c r="E10" s="10" t="s">
        <v>98</v>
      </c>
      <c r="F10" s="14"/>
    </row>
    <row r="11" spans="2:6" ht="13.5">
      <c r="B11" s="131" t="s">
        <v>99</v>
      </c>
      <c r="C11" s="131"/>
      <c r="D11" s="131"/>
      <c r="E11" s="15">
        <f>'入力シート'!E19</f>
        <v>40760</v>
      </c>
      <c r="F11" s="16"/>
    </row>
    <row r="12" spans="2:6" ht="13.5">
      <c r="B12" s="131" t="s">
        <v>100</v>
      </c>
      <c r="C12" s="131"/>
      <c r="D12" s="131"/>
      <c r="E12" s="15">
        <f>'入力シート'!E20</f>
        <v>40766</v>
      </c>
      <c r="F12" s="16"/>
    </row>
    <row r="13" spans="2:6" ht="13.5">
      <c r="B13" s="131" t="s">
        <v>101</v>
      </c>
      <c r="C13" s="131"/>
      <c r="D13" s="131"/>
      <c r="E13" s="17">
        <f>'入力シート'!E21</f>
        <v>40780</v>
      </c>
      <c r="F13" s="18"/>
    </row>
    <row r="14" spans="2:6" ht="13.5">
      <c r="B14" s="131"/>
      <c r="C14" s="131"/>
      <c r="D14" s="131"/>
      <c r="E14" s="19">
        <f>'入力シート'!E22</f>
        <v>40784</v>
      </c>
      <c r="F14" s="20"/>
    </row>
    <row r="15" spans="2:6" ht="13.5">
      <c r="B15" s="131" t="s">
        <v>102</v>
      </c>
      <c r="C15" s="131"/>
      <c r="D15" s="131"/>
      <c r="E15" s="21">
        <f>'入力シート'!E23</f>
        <v>40802</v>
      </c>
      <c r="F15" s="22"/>
    </row>
    <row r="16" ht="7.5" customHeight="1"/>
    <row r="17" spans="1:7" ht="93" customHeight="1">
      <c r="A17" s="127" t="s">
        <v>141</v>
      </c>
      <c r="B17" s="127"/>
      <c r="C17" s="127"/>
      <c r="D17" s="127"/>
      <c r="E17" s="127"/>
      <c r="F17" s="127"/>
      <c r="G17" s="127"/>
    </row>
    <row r="18" spans="1:7" s="24" customFormat="1" ht="7.5" customHeight="1">
      <c r="A18" s="23"/>
      <c r="B18" s="23"/>
      <c r="C18" s="23"/>
      <c r="D18" s="23"/>
      <c r="E18" s="23"/>
      <c r="F18" s="23"/>
      <c r="G18" s="23"/>
    </row>
    <row r="19" spans="1:7" ht="30" customHeight="1">
      <c r="A19" s="123" t="s">
        <v>147</v>
      </c>
      <c r="B19" s="123"/>
      <c r="C19" s="123"/>
      <c r="D19" s="123"/>
      <c r="E19" s="123"/>
      <c r="F19" s="123"/>
      <c r="G19" s="123"/>
    </row>
    <row r="20" spans="2:7" s="25" customFormat="1" ht="16.5" customHeight="1">
      <c r="B20" s="128" t="s">
        <v>109</v>
      </c>
      <c r="C20" s="128"/>
      <c r="D20" s="128" t="s">
        <v>108</v>
      </c>
      <c r="E20" s="128"/>
      <c r="F20" s="128"/>
      <c r="G20" s="26"/>
    </row>
    <row r="21" spans="1:7" ht="30" customHeight="1">
      <c r="A21" s="12"/>
      <c r="B21" s="129" t="s">
        <v>148</v>
      </c>
      <c r="C21" s="129"/>
      <c r="D21" s="134" t="str">
        <f>IF('入力シート'!C26="適用",'入力シート'!E26,"今回工事ではこの項目を適用しません。")</f>
        <v>今回工事ではこの項目を適用しません。</v>
      </c>
      <c r="E21" s="134"/>
      <c r="F21" s="134"/>
      <c r="G21" s="26"/>
    </row>
    <row r="22" spans="1:7" ht="30.75" customHeight="1">
      <c r="A22" s="12"/>
      <c r="B22" s="129" t="s">
        <v>149</v>
      </c>
      <c r="C22" s="129"/>
      <c r="D22" s="134" t="str">
        <f>IF('入力シート'!C27="適用",'入力シート'!E27,"今回工事ではこの項目を適用しません。")</f>
        <v>港湾</v>
      </c>
      <c r="E22" s="134"/>
      <c r="F22" s="134"/>
      <c r="G22" s="26"/>
    </row>
    <row r="23" spans="1:7" ht="30" customHeight="1">
      <c r="A23" s="12"/>
      <c r="B23" s="129" t="s">
        <v>150</v>
      </c>
      <c r="C23" s="129"/>
      <c r="D23" s="134" t="str">
        <f>IF('入力シート'!C28="適用",'入力シート'!E28,"今回工事ではこの項目を適用しません。")</f>
        <v>土木</v>
      </c>
      <c r="E23" s="134"/>
      <c r="F23" s="134"/>
      <c r="G23" s="26"/>
    </row>
    <row r="24" spans="1:7" ht="30" customHeight="1">
      <c r="A24" s="12"/>
      <c r="B24" s="129" t="s">
        <v>110</v>
      </c>
      <c r="C24" s="129"/>
      <c r="D24" s="134" t="str">
        <f>IF('入力シート'!C29="適用",'入力シート'!E29,"今回工事ではこの項目を適用しません。")</f>
        <v>今回工事ではこの項目を適用しません。</v>
      </c>
      <c r="E24" s="134"/>
      <c r="F24" s="134"/>
      <c r="G24" s="26"/>
    </row>
    <row r="25" spans="1:7" ht="30.75" customHeight="1">
      <c r="A25" s="12"/>
      <c r="B25" s="129" t="s">
        <v>151</v>
      </c>
      <c r="C25" s="129"/>
      <c r="D25" s="134" t="str">
        <f>IF('入力シート'!C31="適用",'入力シート'!E31,"今回工事ではこの項目を適用しません。")</f>
        <v>今回工事ではこの項目を適用しません。</v>
      </c>
      <c r="E25" s="134"/>
      <c r="F25" s="134"/>
      <c r="G25" s="26"/>
    </row>
    <row r="26" spans="1:7" ht="30" customHeight="1">
      <c r="A26" s="12"/>
      <c r="B26" s="129" t="s">
        <v>107</v>
      </c>
      <c r="C26" s="129"/>
      <c r="D26" s="134" t="str">
        <f>IF('入力シート'!C33="適用",'入力シート'!E33,"今回工事ではこの項目を適用しません。")</f>
        <v>今回工事ではこの項目を適用しません。</v>
      </c>
      <c r="E26" s="134"/>
      <c r="F26" s="134"/>
      <c r="G26" s="26"/>
    </row>
    <row r="27" spans="1:7" ht="30" customHeight="1">
      <c r="A27" s="12"/>
      <c r="B27" s="133" t="s">
        <v>152</v>
      </c>
      <c r="C27" s="133"/>
      <c r="D27" s="133"/>
      <c r="E27" s="133"/>
      <c r="F27" s="133"/>
      <c r="G27" s="26"/>
    </row>
    <row r="28" spans="1:7" ht="7.5" customHeight="1">
      <c r="A28" s="27"/>
      <c r="B28" s="27"/>
      <c r="C28" s="27"/>
      <c r="D28" s="27"/>
      <c r="E28" s="27"/>
      <c r="F28" s="27"/>
      <c r="G28" s="27"/>
    </row>
    <row r="29" spans="1:7" ht="273" customHeight="1">
      <c r="A29" s="123" t="s">
        <v>153</v>
      </c>
      <c r="B29" s="123"/>
      <c r="C29" s="123"/>
      <c r="D29" s="123"/>
      <c r="E29" s="123"/>
      <c r="F29" s="123"/>
      <c r="G29" s="123"/>
    </row>
    <row r="30" spans="1:7" ht="7.5" customHeight="1">
      <c r="A30" s="12"/>
      <c r="B30" s="12"/>
      <c r="C30" s="12"/>
      <c r="D30" s="12"/>
      <c r="E30" s="12"/>
      <c r="F30" s="12"/>
      <c r="G30" s="12"/>
    </row>
    <row r="31" spans="1:7" ht="28.5" customHeight="1">
      <c r="A31" s="123" t="s">
        <v>154</v>
      </c>
      <c r="B31" s="123"/>
      <c r="C31" s="123"/>
      <c r="D31" s="123"/>
      <c r="E31" s="123"/>
      <c r="F31" s="123"/>
      <c r="G31" s="123"/>
    </row>
    <row r="32" spans="1:7" ht="7.5" customHeight="1">
      <c r="A32" s="12"/>
      <c r="B32" s="12"/>
      <c r="C32" s="12"/>
      <c r="D32" s="12"/>
      <c r="E32" s="12"/>
      <c r="F32" s="12"/>
      <c r="G32" s="12"/>
    </row>
    <row r="33" spans="1:7" ht="33.75" customHeight="1">
      <c r="A33" s="123" t="s">
        <v>142</v>
      </c>
      <c r="B33" s="123"/>
      <c r="C33" s="123"/>
      <c r="D33" s="123"/>
      <c r="E33" s="123"/>
      <c r="F33" s="123"/>
      <c r="G33" s="123"/>
    </row>
    <row r="34" spans="1:7" ht="7.5" customHeight="1">
      <c r="A34" s="12"/>
      <c r="B34" s="12"/>
      <c r="C34" s="12"/>
      <c r="D34" s="12"/>
      <c r="E34" s="12"/>
      <c r="F34" s="12"/>
      <c r="G34" s="12"/>
    </row>
    <row r="35" spans="1:7" ht="344.25" customHeight="1">
      <c r="A35" s="123" t="s">
        <v>127</v>
      </c>
      <c r="B35" s="123"/>
      <c r="C35" s="123"/>
      <c r="D35" s="123"/>
      <c r="E35" s="123"/>
      <c r="F35" s="123"/>
      <c r="G35" s="123"/>
    </row>
    <row r="36" spans="1:7" ht="6.75" customHeight="1">
      <c r="A36" s="12"/>
      <c r="B36" s="12"/>
      <c r="C36" s="12"/>
      <c r="D36" s="12"/>
      <c r="E36" s="12"/>
      <c r="F36" s="12"/>
      <c r="G36" s="12"/>
    </row>
    <row r="37" spans="1:7" ht="184.5" customHeight="1">
      <c r="A37" s="123" t="s">
        <v>138</v>
      </c>
      <c r="B37" s="123"/>
      <c r="C37" s="123"/>
      <c r="D37" s="123"/>
      <c r="E37" s="123"/>
      <c r="F37" s="123"/>
      <c r="G37" s="123"/>
    </row>
    <row r="38" spans="1:7" ht="9" customHeight="1">
      <c r="A38" s="13"/>
      <c r="B38" s="13"/>
      <c r="C38" s="13"/>
      <c r="D38" s="13"/>
      <c r="E38" s="13"/>
      <c r="F38" s="13"/>
      <c r="G38" s="13"/>
    </row>
    <row r="39" spans="1:7" ht="34.5" customHeight="1">
      <c r="A39" s="123" t="s">
        <v>155</v>
      </c>
      <c r="B39" s="123"/>
      <c r="C39" s="123"/>
      <c r="D39" s="123"/>
      <c r="E39" s="123"/>
      <c r="F39" s="123"/>
      <c r="G39" s="123"/>
    </row>
    <row r="40" spans="1:7" ht="7.5" customHeight="1">
      <c r="A40" s="12"/>
      <c r="B40" s="12"/>
      <c r="C40" s="12"/>
      <c r="D40" s="12"/>
      <c r="E40" s="12"/>
      <c r="F40" s="12"/>
      <c r="G40" s="12"/>
    </row>
    <row r="41" spans="1:7" ht="43.5" customHeight="1">
      <c r="A41" s="123" t="s">
        <v>156</v>
      </c>
      <c r="B41" s="123"/>
      <c r="C41" s="123"/>
      <c r="D41" s="123"/>
      <c r="E41" s="123"/>
      <c r="F41" s="123"/>
      <c r="G41" s="123"/>
    </row>
    <row r="42" spans="1:7" ht="7.5" customHeight="1">
      <c r="A42" s="12"/>
      <c r="B42" s="12"/>
      <c r="C42" s="12"/>
      <c r="D42" s="12"/>
      <c r="E42" s="12"/>
      <c r="F42" s="12"/>
      <c r="G42" s="12"/>
    </row>
    <row r="43" spans="1:7" ht="171" customHeight="1">
      <c r="A43" s="123" t="s">
        <v>125</v>
      </c>
      <c r="B43" s="123"/>
      <c r="C43" s="123"/>
      <c r="D43" s="123"/>
      <c r="E43" s="123"/>
      <c r="F43" s="123"/>
      <c r="G43" s="123"/>
    </row>
    <row r="44" spans="1:7" ht="7.5" customHeight="1">
      <c r="A44" s="12"/>
      <c r="B44" s="12"/>
      <c r="C44" s="12"/>
      <c r="D44" s="12"/>
      <c r="E44" s="12"/>
      <c r="F44" s="12"/>
      <c r="G44" s="12"/>
    </row>
    <row r="45" spans="1:7" ht="132" customHeight="1">
      <c r="A45" s="123" t="s">
        <v>157</v>
      </c>
      <c r="B45" s="123"/>
      <c r="C45" s="123"/>
      <c r="D45" s="123"/>
      <c r="E45" s="123"/>
      <c r="F45" s="123"/>
      <c r="G45" s="123"/>
    </row>
    <row r="46" spans="1:7" ht="7.5" customHeight="1">
      <c r="A46" s="12"/>
      <c r="B46" s="12"/>
      <c r="C46" s="12"/>
      <c r="D46" s="12"/>
      <c r="E46" s="12"/>
      <c r="F46" s="12"/>
      <c r="G46" s="12"/>
    </row>
    <row r="47" spans="1:7" ht="145.5" customHeight="1">
      <c r="A47" s="124" t="s">
        <v>158</v>
      </c>
      <c r="B47" s="124"/>
      <c r="C47" s="124"/>
      <c r="D47" s="124"/>
      <c r="E47" s="124"/>
      <c r="F47" s="124"/>
      <c r="G47" s="124"/>
    </row>
  </sheetData>
  <sheetProtection password="E7B6" sheet="1" formatCells="0" formatRows="0" insertRows="0"/>
  <mergeCells count="38">
    <mergeCell ref="B27:F27"/>
    <mergeCell ref="D25:F25"/>
    <mergeCell ref="D21:F21"/>
    <mergeCell ref="D26:F26"/>
    <mergeCell ref="D22:F22"/>
    <mergeCell ref="D23:F23"/>
    <mergeCell ref="B26:C26"/>
    <mergeCell ref="D24:F24"/>
    <mergeCell ref="B25:C25"/>
    <mergeCell ref="B22:C22"/>
    <mergeCell ref="A3:G3"/>
    <mergeCell ref="A5:G5"/>
    <mergeCell ref="A4:B4"/>
    <mergeCell ref="D20:F20"/>
    <mergeCell ref="B11:D11"/>
    <mergeCell ref="B12:D12"/>
    <mergeCell ref="B13:D14"/>
    <mergeCell ref="B15:D15"/>
    <mergeCell ref="B10:D10"/>
    <mergeCell ref="A29:G29"/>
    <mergeCell ref="C4:G4"/>
    <mergeCell ref="A7:G7"/>
    <mergeCell ref="A9:G9"/>
    <mergeCell ref="A17:G17"/>
    <mergeCell ref="A19:G19"/>
    <mergeCell ref="B20:C20"/>
    <mergeCell ref="B24:C24"/>
    <mergeCell ref="B23:C23"/>
    <mergeCell ref="B21:C21"/>
    <mergeCell ref="A31:G31"/>
    <mergeCell ref="A33:G33"/>
    <mergeCell ref="A37:G37"/>
    <mergeCell ref="A47:G47"/>
    <mergeCell ref="A35:G35"/>
    <mergeCell ref="A41:G41"/>
    <mergeCell ref="A43:G43"/>
    <mergeCell ref="A39:G39"/>
    <mergeCell ref="A45:G45"/>
  </mergeCells>
  <printOptions/>
  <pageMargins left="0.65" right="0.16" top="0.47" bottom="0.4" header="0.36" footer="0.2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1"/>
  <sheetViews>
    <sheetView zoomScalePageLayoutView="0" workbookViewId="0" topLeftCell="A1">
      <selection activeCell="A1" sqref="A1:H1"/>
    </sheetView>
  </sheetViews>
  <sheetFormatPr defaultColWidth="9.00390625" defaultRowHeight="13.5"/>
  <cols>
    <col min="1" max="3" width="9.00390625" style="1" customWidth="1"/>
    <col min="4" max="4" width="5.00390625" style="1" bestFit="1" customWidth="1"/>
    <col min="5" max="5" width="27.375" style="1" customWidth="1"/>
    <col min="6" max="6" width="9.625" style="1" customWidth="1"/>
    <col min="7" max="7" width="24.875" style="1" customWidth="1"/>
    <col min="8" max="8" width="7.125" style="1" customWidth="1"/>
    <col min="9" max="16384" width="9.00390625" style="1" customWidth="1"/>
  </cols>
  <sheetData>
    <row r="1" spans="1:8" ht="13.5">
      <c r="A1" s="145" t="s">
        <v>48</v>
      </c>
      <c r="B1" s="145"/>
      <c r="C1" s="145"/>
      <c r="D1" s="145"/>
      <c r="E1" s="145"/>
      <c r="F1" s="145"/>
      <c r="G1" s="145"/>
      <c r="H1" s="145"/>
    </row>
    <row r="2" spans="1:8" ht="13.5">
      <c r="A2" s="146" t="s">
        <v>49</v>
      </c>
      <c r="B2" s="146"/>
      <c r="C2" s="146"/>
      <c r="D2" s="146"/>
      <c r="E2" s="146"/>
      <c r="F2" s="146"/>
      <c r="G2" s="146"/>
      <c r="H2" s="146"/>
    </row>
    <row r="3" spans="1:8" ht="25.5">
      <c r="A3" s="2" t="s">
        <v>50</v>
      </c>
      <c r="B3" s="2" t="s">
        <v>64</v>
      </c>
      <c r="C3" s="2" t="s">
        <v>65</v>
      </c>
      <c r="D3" s="2" t="s">
        <v>51</v>
      </c>
      <c r="E3" s="2" t="s">
        <v>52</v>
      </c>
      <c r="F3" s="2" t="s">
        <v>66</v>
      </c>
      <c r="G3" s="2" t="s">
        <v>53</v>
      </c>
      <c r="H3" s="2" t="s">
        <v>54</v>
      </c>
    </row>
    <row r="4" spans="1:8" ht="33.75">
      <c r="A4" s="3" t="s">
        <v>113</v>
      </c>
      <c r="B4" s="4"/>
      <c r="C4" s="5"/>
      <c r="D4" s="6" t="s">
        <v>55</v>
      </c>
      <c r="E4" s="7" t="s">
        <v>116</v>
      </c>
      <c r="F4" s="5"/>
      <c r="G4" s="4"/>
      <c r="H4" s="8"/>
    </row>
    <row r="5" spans="1:8" ht="56.25" customHeight="1">
      <c r="A5" s="139" t="s">
        <v>119</v>
      </c>
      <c r="B5" s="138" t="s">
        <v>56</v>
      </c>
      <c r="C5" s="138" t="str">
        <f>IF('入力シート'!C26="適用","過去15年間の同種工事の施工実績（※1）","今回工事ではこの項目を適用しません。")</f>
        <v>今回工事ではこの項目を適用しません。</v>
      </c>
      <c r="D5" s="139" t="str">
        <f>IF('入力シート'!C26="適用","１号","不要")</f>
        <v>不要</v>
      </c>
      <c r="E5" s="147" t="str">
        <f>IF('入力シート'!C26="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※必ず、工事名だけでなく、具体的評価項目を満たしていることを証明できる書類(竣工図、契約書の写し等)を添付してください。","今回工事ではこの項目を適用しません。")</f>
        <v>今回工事ではこの項目を適用しません。</v>
      </c>
      <c r="F5" s="139">
        <f>IF('入力シート'!C26="適用","施工実績を証明する書類（竣工図、契約書の写し又はコリンズ登録の写し等）","")</f>
      </c>
      <c r="G5" s="7">
        <f>IF('入力シート'!$C$26="適用","平成8年4月1日以降に完成した本市発注の同種工事の元請としての施工実績がある。","")</f>
      </c>
      <c r="H5" s="9">
        <f>IF('入力シート'!$C$26="適用",4,"")</f>
      </c>
    </row>
    <row r="6" spans="1:8" ht="58.5" customHeight="1">
      <c r="A6" s="144"/>
      <c r="B6" s="138"/>
      <c r="C6" s="138"/>
      <c r="D6" s="144"/>
      <c r="E6" s="148"/>
      <c r="F6" s="144"/>
      <c r="G6" s="7">
        <f>IF('入力シート'!$C$26="適用","平成8年4月1日以降に完成した本市発注以外の同種工事の元請としての施工実績がある。","")</f>
      </c>
      <c r="H6" s="9">
        <f>IF('入力シート'!$C$26="適用",2,"")</f>
      </c>
    </row>
    <row r="7" spans="1:8" ht="25.5" customHeight="1">
      <c r="A7" s="144"/>
      <c r="B7" s="138"/>
      <c r="C7" s="138"/>
      <c r="D7" s="140"/>
      <c r="E7" s="149"/>
      <c r="F7" s="140"/>
      <c r="G7" s="7">
        <f>IF('入力シート'!$C$26="適用","実績なし","")</f>
      </c>
      <c r="H7" s="9">
        <f>IF('入力シート'!$C$26="適用",0,"")</f>
      </c>
    </row>
    <row r="8" spans="1:8" ht="46.5" customHeight="1">
      <c r="A8" s="144"/>
      <c r="B8" s="138" t="s">
        <v>57</v>
      </c>
      <c r="C8" s="138" t="str">
        <f>IF('入力シート'!C27="適用","過去２年間の同一登録工種工事での工事成績評定点80点以上の回数（※3）","今回工事ではこの項目を適用しません。")</f>
        <v>過去２年間の同一登録工種工事での工事成績評定点80点以上の回数（※3）</v>
      </c>
      <c r="D8" s="139" t="str">
        <f>IF('入力シート'!C27="適用","１号","不要")</f>
        <v>１号</v>
      </c>
      <c r="E8" s="147" t="str">
        <f>IF('入力シート'!C27="適用","平成21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21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8" s="139" t="str">
        <f>IF('入力シート'!C27="適用","工事完成検査結果通知書の写し","")</f>
        <v>工事完成検査結果通知書の写し</v>
      </c>
      <c r="G8" s="7" t="str">
        <f>IF('入力シート'!$C$27="適用","平成21年4月1日以降に完成した本件工事と同一登録工種で評定点80点以上の本市発注工事が２件以上ある。","")</f>
        <v>平成21年4月1日以降に完成した本件工事と同一登録工種で評定点80点以上の本市発注工事が２件以上ある。</v>
      </c>
      <c r="H8" s="9">
        <f>IF('入力シート'!$C$27="適用",4,"")</f>
        <v>4</v>
      </c>
    </row>
    <row r="9" spans="1:8" ht="48.75" customHeight="1">
      <c r="A9" s="144"/>
      <c r="B9" s="138"/>
      <c r="C9" s="138"/>
      <c r="D9" s="144"/>
      <c r="E9" s="148"/>
      <c r="F9" s="144"/>
      <c r="G9" s="7" t="str">
        <f>IF('入力シート'!$C$27="適用","平成21年4月1日以降に完成した本件工事と同一登録工種で評定点80点以上の本市発注工事が１件ある。","")</f>
        <v>平成21年4月1日以降に完成した本件工事と同一登録工種で評定点80点以上の本市発注工事が１件ある。</v>
      </c>
      <c r="H9" s="9">
        <f>IF('入力シート'!$C$27="適用",2,"")</f>
        <v>2</v>
      </c>
    </row>
    <row r="10" spans="1:8" ht="13.5">
      <c r="A10" s="144"/>
      <c r="B10" s="138"/>
      <c r="C10" s="138"/>
      <c r="D10" s="140"/>
      <c r="E10" s="149"/>
      <c r="F10" s="140"/>
      <c r="G10" s="7" t="str">
        <f>IF('入力シート'!$C$27="適用","該当なし","")</f>
        <v>該当なし</v>
      </c>
      <c r="H10" s="9">
        <f>IF('入力シート'!$C$27="適用",0,"")</f>
        <v>0</v>
      </c>
    </row>
    <row r="11" spans="1:8" ht="46.5" customHeight="1">
      <c r="A11" s="144"/>
      <c r="B11" s="138" t="s">
        <v>46</v>
      </c>
      <c r="C11" s="138" t="str">
        <f>IF('入力シート'!C28="適用","過去5年間の優良工事請負業者表彰の回数（※3）","今回工事ではこの項目を適用しません。")</f>
        <v>過去5年間の優良工事請負業者表彰の回数（※3）</v>
      </c>
      <c r="D11" s="139" t="str">
        <f>IF('入力シート'!C28="適用","１号","不要")</f>
        <v>１号</v>
      </c>
      <c r="E11" s="147" t="str">
        <f>IF('入力シート'!C28="適用","平成18年度以降に本件工事と同一部門で、本市における優良工事請負業者表彰を受けている場合に記入して下さい。","今回工事ではこの項目を適用しません。")</f>
        <v>平成18年度以降に本件工事と同一部門で、本市における優良工事請負業者表彰を受けている場合に記入して下さい。</v>
      </c>
      <c r="F11" s="139" t="str">
        <f>IF('入力シート'!C28="適用","不要","")</f>
        <v>不要</v>
      </c>
      <c r="G11" s="7" t="str">
        <f>IF('入力シート'!$C$28="適用","平成18年度以降に本件工事と同一部門で、本市における優良工事請負業者表彰を２回以上受けている。","")</f>
        <v>平成18年度以降に本件工事と同一部門で、本市における優良工事請負業者表彰を２回以上受けている。</v>
      </c>
      <c r="H11" s="9">
        <f>IF('入力シート'!$C$28="適用",4,"")</f>
        <v>4</v>
      </c>
    </row>
    <row r="12" spans="1:8" ht="46.5" customHeight="1">
      <c r="A12" s="144"/>
      <c r="B12" s="138"/>
      <c r="C12" s="138"/>
      <c r="D12" s="144"/>
      <c r="E12" s="148"/>
      <c r="F12" s="144"/>
      <c r="G12" s="7" t="str">
        <f>IF('入力シート'!$C$28="適用","平成18年度以降に本件工事と同一部門で、本市における優良工事請負業者表彰を１回受けている。","")</f>
        <v>平成18年度以降に本件工事と同一部門で、本市における優良工事請負業者表彰を１回受けている。</v>
      </c>
      <c r="H12" s="9">
        <f>IF('入力シート'!$C$28="適用",2,"")</f>
        <v>2</v>
      </c>
    </row>
    <row r="13" spans="1:8" ht="13.5">
      <c r="A13" s="144"/>
      <c r="B13" s="138"/>
      <c r="C13" s="138"/>
      <c r="D13" s="140"/>
      <c r="E13" s="149"/>
      <c r="F13" s="140"/>
      <c r="G13" s="7" t="str">
        <f>IF('入力シート'!$C$28="適用","該当なし","")</f>
        <v>該当なし</v>
      </c>
      <c r="H13" s="9">
        <f>IF('入力シート'!$C$28="適用",0,"")</f>
        <v>0</v>
      </c>
    </row>
    <row r="14" spans="1:8" ht="71.25" customHeight="1">
      <c r="A14" s="144"/>
      <c r="B14" s="138" t="s">
        <v>120</v>
      </c>
      <c r="C14" s="138" t="str">
        <f>IF('入力シート'!C29="適用","配置予定技術者（入札公告に定める技術者）が有する過去15年間の同種工事の施工経験（※1）","今回工事ではこの項目を適用しません。")</f>
        <v>今回工事ではこの項目を適用しません。</v>
      </c>
      <c r="D14" s="139" t="str">
        <f>IF('入力シート'!C29="適用","１号","不要")</f>
        <v>不要</v>
      </c>
      <c r="E14" s="147" t="str">
        <f>IF('入力シート'!C29="適用","配置予定技術者（入札公告に定める技術者（※6））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1名のみ記入して下さい。
"&amp;"※必ず、工事名だけでなく、具体的評価項目を満たしていることを証明できる書類(竣工図、契約書の写し等)を添付してください。","今回工事ではこの項目を適用しません。")</f>
        <v>今回工事ではこの項目を適用しません。</v>
      </c>
      <c r="F14" s="139">
        <f>IF('入力シート'!C29="適用","施工経験を証明する書類（竣工図、契約書の写し又はコリンズ登録の写し等）","")</f>
      </c>
      <c r="G14" s="7">
        <f>IF('入力シート'!$C$29="適用","平成8年4月1日以降に完成した本市発注の同種工事の元請としての施工経験(主任技術者、監理技術者、現場代理人のうち、いずれかの経験)がある。","")</f>
      </c>
      <c r="H14" s="9">
        <f>IF('入力シート'!$C$29="適用",4,"")</f>
      </c>
    </row>
    <row r="15" spans="1:8" ht="68.25" customHeight="1">
      <c r="A15" s="144"/>
      <c r="B15" s="138"/>
      <c r="C15" s="138"/>
      <c r="D15" s="144"/>
      <c r="E15" s="148"/>
      <c r="F15" s="144"/>
      <c r="G15" s="7">
        <f>IF('入力シート'!$C$29="適用","平成8年4月1日以降に完成した本市発注以外の同種工事の元請としての施工経験(主任技術者、監理技術者、現場代理人のうち、いずれかの経験)がある。","")</f>
      </c>
      <c r="H15" s="9">
        <f>IF('入力シート'!$C$29="適用",2,"")</f>
      </c>
    </row>
    <row r="16" spans="1:8" ht="68.25" customHeight="1">
      <c r="A16" s="144"/>
      <c r="B16" s="138"/>
      <c r="C16" s="138"/>
      <c r="D16" s="144"/>
      <c r="E16" s="148"/>
      <c r="F16" s="144"/>
      <c r="G16" s="137">
        <f>IF('入力シート'!$C$29="適用","該当なし","")</f>
      </c>
      <c r="H16" s="135">
        <f>IF('入力シート'!$C$29="適用",0,"")</f>
      </c>
    </row>
    <row r="17" spans="1:8" ht="32.25" customHeight="1">
      <c r="A17" s="144"/>
      <c r="B17" s="138"/>
      <c r="C17" s="138"/>
      <c r="D17" s="140"/>
      <c r="E17" s="149"/>
      <c r="F17" s="140"/>
      <c r="G17" s="136"/>
      <c r="H17" s="136"/>
    </row>
    <row r="18" spans="1:8" ht="62.25" customHeight="1">
      <c r="A18" s="144"/>
      <c r="B18" s="138" t="s">
        <v>121</v>
      </c>
      <c r="C18" s="138" t="str">
        <f>IF('入力シート'!C30="適用","配置予定技術者（入札公告に定める技術者）が有する資格","今回工事ではこの項目を適用しません。")</f>
        <v>今回工事ではこの項目を適用しません。</v>
      </c>
      <c r="D18" s="139" t="str">
        <f>IF('入力シート'!C30="適用","１号","不要")</f>
        <v>不要</v>
      </c>
      <c r="E18" s="141" t="str">
        <f>IF('入力シート'!C30="適用","配置予定技術者（入札公告に定める技術者（※6））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18" s="142">
        <f>IF('入力シート'!C30="適用","監理技術者資格者証及び監理技術者講習終了証の写し","")</f>
      </c>
      <c r="G18" s="7">
        <f>IF('入力シート'!$C$30="適用","監理技術者の配置を必要としない工事において、監理技術者資格者証を有する技術者を配置する。","")</f>
      </c>
      <c r="H18" s="9">
        <f>IF('入力シート'!$C$30="適用",4,"")</f>
      </c>
    </row>
    <row r="19" spans="1:8" ht="62.25" customHeight="1">
      <c r="A19" s="140"/>
      <c r="B19" s="138"/>
      <c r="C19" s="138"/>
      <c r="D19" s="140"/>
      <c r="E19" s="141"/>
      <c r="F19" s="142"/>
      <c r="G19" s="7">
        <f>IF('入力シート'!$C$30="適用","監理技術者の配置を必要としない工事において、監理技術者資格者証を有する技術者を配置しない。","")</f>
      </c>
      <c r="H19" s="9">
        <f>IF('入力シート'!$C$30="適用",0,"")</f>
      </c>
    </row>
    <row r="20" spans="1:8" ht="54.75" customHeight="1">
      <c r="A20" s="139" t="s">
        <v>119</v>
      </c>
      <c r="B20" s="138" t="s">
        <v>122</v>
      </c>
      <c r="C20" s="138" t="str">
        <f>IF('入力シート'!C31="適用","過去4年間の配置予定現場代理人の横浜市優良工事技術者表彰の有無","今回工事ではこの項目を適用しません。")</f>
        <v>今回工事ではこの項目を適用しません。</v>
      </c>
      <c r="D20" s="139" t="str">
        <f>IF('入力シート'!C31="適用","１号","不要")</f>
        <v>不要</v>
      </c>
      <c r="E20" s="141" t="str">
        <f>IF('入力シート'!C31="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1名のみ記載して下さい。","今回工事ではこの項目を適用しません。")</f>
        <v>今回工事ではこの項目を適用しません。</v>
      </c>
      <c r="F20" s="142">
        <f>IF('入力シート'!C31="適用","不要","")</f>
      </c>
      <c r="G20" s="7">
        <f>IF('入力シート'!$C$31="適用","平成19年度以降に配置現場代理人が本件工事と同一部門で横浜市優良工事技術者表彰を受けている。","")</f>
      </c>
      <c r="H20" s="9">
        <f>IF('入力シート'!$C$31="適用",2,"")</f>
      </c>
    </row>
    <row r="21" spans="1:8" ht="54.75" customHeight="1">
      <c r="A21" s="144"/>
      <c r="B21" s="138"/>
      <c r="C21" s="138"/>
      <c r="D21" s="144"/>
      <c r="E21" s="141"/>
      <c r="F21" s="142"/>
      <c r="G21" s="137">
        <f>IF('入力シート'!$C$31="適用","受けていない。","")</f>
      </c>
      <c r="H21" s="135">
        <f>IF('入力シート'!$C$31="適用",0,"")</f>
      </c>
    </row>
    <row r="22" spans="1:8" ht="30" customHeight="1">
      <c r="A22" s="144"/>
      <c r="B22" s="138"/>
      <c r="C22" s="138"/>
      <c r="D22" s="140"/>
      <c r="E22" s="141"/>
      <c r="F22" s="142"/>
      <c r="G22" s="136"/>
      <c r="H22" s="136"/>
    </row>
    <row r="23" spans="1:8" ht="40.5" customHeight="1">
      <c r="A23" s="144"/>
      <c r="B23" s="138" t="s">
        <v>58</v>
      </c>
      <c r="C23" s="138" t="str">
        <f>IF('入力シート'!C32="適用","品質管理マネジメントシステム(ISO9001)の取得の有無","今回工事ではこの項目を適用しません。")</f>
        <v>品質管理マネジメントシステム(ISO9001)の取得の有無</v>
      </c>
      <c r="D23" s="139" t="str">
        <f>IF('入力シート'!C32="適用","１号","不要")</f>
        <v>１号</v>
      </c>
      <c r="E23" s="141" t="str">
        <f>IF('入力シート'!C32="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入札期間の最終日時点で有効なISO9001を横浜市内の事業所を含む範囲で登録している場合に記入して下さい。またその内容を証明するために右記資料を添付して下さい。</v>
      </c>
      <c r="F23" s="142" t="str">
        <f>IF('入力シート'!C32="適用","登録証の写し及び登録範囲が確認できる付属書等の写し","")</f>
        <v>登録証の写し及び登録範囲が確認できる付属書等の写し</v>
      </c>
      <c r="G23" s="7" t="str">
        <f>IF('入力シート'!$C$32="適用","ISO9001を横浜市内の事業所を含む範囲で登録している。","")</f>
        <v>ISO9001を横浜市内の事業所を含む範囲で登録している。</v>
      </c>
      <c r="H23" s="9">
        <f>IF('入力シート'!$C$32="適用",2,"")</f>
        <v>2</v>
      </c>
    </row>
    <row r="24" spans="1:8" ht="41.25" customHeight="1">
      <c r="A24" s="140"/>
      <c r="B24" s="138"/>
      <c r="C24" s="138"/>
      <c r="D24" s="140"/>
      <c r="E24" s="141"/>
      <c r="F24" s="142"/>
      <c r="G24" s="7" t="str">
        <f>IF('入力シート'!$C$32="適用","登録していない。","")</f>
        <v>登録していない。</v>
      </c>
      <c r="H24" s="9">
        <f>IF('入力シート'!$C$32="適用",0,"")</f>
        <v>0</v>
      </c>
    </row>
    <row r="25" spans="1:8" ht="57" customHeight="1">
      <c r="A25" s="138" t="s">
        <v>59</v>
      </c>
      <c r="B25" s="138" t="s">
        <v>60</v>
      </c>
      <c r="C25" s="138" t="str">
        <f>IF('入力シート'!C33="適用","建設業の許可における主たる営業所の所在地","今回工事ではこの項目を適用しません。")</f>
        <v>今回工事ではこの項目を適用しません。</v>
      </c>
      <c r="D25" s="139" t="str">
        <f>IF('入力シート'!C33="適用","１号","不要")</f>
        <v>不要</v>
      </c>
      <c r="E25" s="141" t="str">
        <f>IF('入力シート'!C33="適用","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今回工事ではこの項目を適用しません。")</f>
        <v>今回工事ではこの項目を適用しません。</v>
      </c>
      <c r="F25" s="142">
        <f>IF('入力シート'!C33="適用","主たる営業所の所在地を証明する書類（建設業の許可通知書の写し等）","")</f>
      </c>
      <c r="G25" s="7">
        <f>IF('入力シート'!$C$33="適用","工事施工場所と同一行政区内に建設業の許可における主たる営業所がある。","")</f>
      </c>
      <c r="H25" s="9">
        <f>IF('入力シート'!$C$33="適用",2,"")</f>
      </c>
    </row>
    <row r="26" spans="1:8" ht="26.25" customHeight="1">
      <c r="A26" s="138"/>
      <c r="B26" s="138"/>
      <c r="C26" s="138"/>
      <c r="D26" s="140"/>
      <c r="E26" s="141"/>
      <c r="F26" s="142"/>
      <c r="G26" s="7">
        <f>IF('入力シート'!$C$33="適用","上記以外","")</f>
      </c>
      <c r="H26" s="9">
        <f>IF('入力シート'!$C$33="適用",0,"")</f>
      </c>
    </row>
    <row r="27" spans="1:8" ht="25.5" customHeight="1">
      <c r="A27" s="138"/>
      <c r="B27" s="138" t="s">
        <v>61</v>
      </c>
      <c r="C27" s="138" t="str">
        <f>IF('入力シート'!C34="適用","横浜市災害協力業者名簿登載の有無","今回工事ではこの項目を適用しません。")</f>
        <v>横浜市災害協力業者名簿登載の有無</v>
      </c>
      <c r="D27" s="139" t="str">
        <f>IF('入力シート'!C34="適用","１号","不要")</f>
        <v>１号</v>
      </c>
      <c r="E27" s="141" t="str">
        <f>IF('入力シート'!C34="適用","平成22年度横浜市災害協力業者名簿の登載の有無を記入して下さい。","今回工事ではこの項目を適用しません。")</f>
        <v>平成22年度横浜市災害協力業者名簿の登載の有無を記入して下さい。</v>
      </c>
      <c r="F27" s="142" t="str">
        <f>IF('入力シート'!C34="適用","不要","")</f>
        <v>不要</v>
      </c>
      <c r="G27" s="7" t="str">
        <f>IF('入力シート'!$C$34="適用","平成22年度横浜市災害協力業者名簿に登載がある。","")</f>
        <v>平成22年度横浜市災害協力業者名簿に登載がある。</v>
      </c>
      <c r="H27" s="9">
        <f>IF('入力シート'!$C$34="適用",2,"")</f>
        <v>2</v>
      </c>
    </row>
    <row r="28" spans="1:8" ht="27" customHeight="1">
      <c r="A28" s="138"/>
      <c r="B28" s="138"/>
      <c r="C28" s="138"/>
      <c r="D28" s="140"/>
      <c r="E28" s="141"/>
      <c r="F28" s="142"/>
      <c r="G28" s="7" t="str">
        <f>IF('入力シート'!$C$34="適用","平成22年度横浜市災害協力業者名簿に登載がない。","")</f>
        <v>平成22年度横浜市災害協力業者名簿に登載がない。</v>
      </c>
      <c r="H28" s="9">
        <f>IF('入力シート'!$C$34="適用",0,"")</f>
        <v>0</v>
      </c>
    </row>
    <row r="29" spans="1:8" ht="33" customHeight="1">
      <c r="A29" s="138"/>
      <c r="B29" s="138" t="s">
        <v>62</v>
      </c>
      <c r="C29" s="138" t="str">
        <f>IF('入力シート'!C35="適用","環境マネジメントシステム(ISO14001)の取得の有無","今回工事ではこの項目を適用しません。")</f>
        <v>今回工事ではこの項目を適用しません。</v>
      </c>
      <c r="D29" s="139" t="str">
        <f>IF('入力シート'!C35="適用","１号","不要")</f>
        <v>不要</v>
      </c>
      <c r="E29" s="141" t="str">
        <f>IF('入力シート'!C35="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9" s="142">
        <f>IF('入力シート'!C35="適用","登録証の写し及び登録範囲が確認できる付属書等の写し","")</f>
      </c>
      <c r="G29" s="7">
        <f>IF('入力シート'!$C$35="適用","ISO14001を横浜市内の事業所を含む範囲で登録している。","")</f>
      </c>
      <c r="H29" s="9">
        <f>IF('入力シート'!$C$35="適用",2,)</f>
        <v>0</v>
      </c>
    </row>
    <row r="30" spans="1:8" ht="38.25" customHeight="1">
      <c r="A30" s="138"/>
      <c r="B30" s="138"/>
      <c r="C30" s="138"/>
      <c r="D30" s="140"/>
      <c r="E30" s="141"/>
      <c r="F30" s="142"/>
      <c r="G30" s="7">
        <f>IF('入力シート'!$C$35="適用","登録していない。","")</f>
      </c>
      <c r="H30" s="9">
        <f>IF('入力シート'!$C$35="適用",0,"")</f>
      </c>
    </row>
    <row r="31" spans="1:8" ht="13.5">
      <c r="A31" s="143" t="s">
        <v>63</v>
      </c>
      <c r="B31" s="143"/>
      <c r="C31" s="143"/>
      <c r="D31" s="143"/>
      <c r="E31" s="143"/>
      <c r="F31" s="143"/>
      <c r="G31" s="143"/>
      <c r="H31" s="9">
        <f>SUM(H5,H8,H11,H14,H18,H20,H23,H25,H27,H29)</f>
        <v>12</v>
      </c>
    </row>
    <row r="33" spans="1:8" ht="24.75" customHeight="1">
      <c r="A33" s="152" t="s">
        <v>118</v>
      </c>
      <c r="B33" s="152"/>
      <c r="C33" s="152"/>
      <c r="D33" s="152"/>
      <c r="E33" s="152"/>
      <c r="F33" s="152"/>
      <c r="G33" s="152"/>
      <c r="H33" s="152"/>
    </row>
    <row r="34" spans="1:8" ht="13.5">
      <c r="A34" s="152" t="s">
        <v>114</v>
      </c>
      <c r="B34" s="152"/>
      <c r="C34" s="152"/>
      <c r="D34" s="152"/>
      <c r="E34" s="152"/>
      <c r="F34" s="152"/>
      <c r="G34" s="152"/>
      <c r="H34" s="152"/>
    </row>
    <row r="35" spans="1:8" ht="13.5">
      <c r="A35" s="152" t="s">
        <v>115</v>
      </c>
      <c r="B35" s="152"/>
      <c r="C35" s="152"/>
      <c r="D35" s="152"/>
      <c r="E35" s="152"/>
      <c r="F35" s="152"/>
      <c r="G35" s="152"/>
      <c r="H35" s="152"/>
    </row>
    <row r="36" spans="1:8" ht="13.5">
      <c r="A36" s="152" t="s">
        <v>126</v>
      </c>
      <c r="B36" s="152"/>
      <c r="C36" s="152"/>
      <c r="D36" s="152"/>
      <c r="E36" s="152"/>
      <c r="F36" s="152"/>
      <c r="G36" s="152"/>
      <c r="H36" s="152"/>
    </row>
    <row r="37" spans="1:8" ht="37.5" customHeight="1">
      <c r="A37" s="152" t="s">
        <v>117</v>
      </c>
      <c r="B37" s="152"/>
      <c r="C37" s="152"/>
      <c r="D37" s="152"/>
      <c r="E37" s="152"/>
      <c r="F37" s="152"/>
      <c r="G37" s="152"/>
      <c r="H37" s="152"/>
    </row>
    <row r="38" spans="1:8" ht="38.25" customHeight="1">
      <c r="A38" s="152" t="s">
        <v>123</v>
      </c>
      <c r="B38" s="152"/>
      <c r="C38" s="152"/>
      <c r="D38" s="152"/>
      <c r="E38" s="152"/>
      <c r="F38" s="152"/>
      <c r="G38" s="152"/>
      <c r="H38" s="152"/>
    </row>
    <row r="39" spans="1:8" ht="13.5">
      <c r="A39" s="150" t="s">
        <v>159</v>
      </c>
      <c r="B39" s="151"/>
      <c r="C39" s="151"/>
      <c r="D39" s="151"/>
      <c r="E39" s="151"/>
      <c r="F39" s="151"/>
      <c r="G39" s="151"/>
      <c r="H39" s="151"/>
    </row>
    <row r="40" spans="1:8" ht="13.5">
      <c r="A40" s="151"/>
      <c r="B40" s="151"/>
      <c r="C40" s="151"/>
      <c r="D40" s="151"/>
      <c r="E40" s="151"/>
      <c r="F40" s="151"/>
      <c r="G40" s="151"/>
      <c r="H40" s="151"/>
    </row>
    <row r="41" spans="1:8" ht="13.5">
      <c r="A41" s="151"/>
      <c r="B41" s="151"/>
      <c r="C41" s="151"/>
      <c r="D41" s="151"/>
      <c r="E41" s="151"/>
      <c r="F41" s="151"/>
      <c r="G41" s="151"/>
      <c r="H41" s="151"/>
    </row>
  </sheetData>
  <sheetProtection password="E7B6" sheet="1" objects="1" scenarios="1" formatCells="0" formatRows="0" insertRows="0"/>
  <mergeCells count="67">
    <mergeCell ref="A39:H41"/>
    <mergeCell ref="A38:H38"/>
    <mergeCell ref="A37:H37"/>
    <mergeCell ref="A33:H33"/>
    <mergeCell ref="A34:H34"/>
    <mergeCell ref="A35:H35"/>
    <mergeCell ref="A36:H36"/>
    <mergeCell ref="B8:B10"/>
    <mergeCell ref="C8:C10"/>
    <mergeCell ref="D8:D10"/>
    <mergeCell ref="E8:E10"/>
    <mergeCell ref="B5:B7"/>
    <mergeCell ref="C5:C7"/>
    <mergeCell ref="D5:D7"/>
    <mergeCell ref="E5:E7"/>
    <mergeCell ref="F18:F19"/>
    <mergeCell ref="F8:F10"/>
    <mergeCell ref="E20:E22"/>
    <mergeCell ref="F20:F22"/>
    <mergeCell ref="E18:E19"/>
    <mergeCell ref="F5:F7"/>
    <mergeCell ref="A1:H1"/>
    <mergeCell ref="A2:H2"/>
    <mergeCell ref="A5:A19"/>
    <mergeCell ref="F11:F13"/>
    <mergeCell ref="B14:B17"/>
    <mergeCell ref="C14:C17"/>
    <mergeCell ref="D14:D17"/>
    <mergeCell ref="E11:E13"/>
    <mergeCell ref="G16:G17"/>
    <mergeCell ref="E14:E17"/>
    <mergeCell ref="B18:B19"/>
    <mergeCell ref="C18:C19"/>
    <mergeCell ref="D18:D19"/>
    <mergeCell ref="D23:D24"/>
    <mergeCell ref="B11:B13"/>
    <mergeCell ref="C11:C13"/>
    <mergeCell ref="D11:D13"/>
    <mergeCell ref="B20:B22"/>
    <mergeCell ref="C20:C22"/>
    <mergeCell ref="D20:D22"/>
    <mergeCell ref="A20:A24"/>
    <mergeCell ref="B23:B24"/>
    <mergeCell ref="C23:C24"/>
    <mergeCell ref="B27:B28"/>
    <mergeCell ref="C27:C28"/>
    <mergeCell ref="D27:D28"/>
    <mergeCell ref="A31:G31"/>
    <mergeCell ref="E27:E28"/>
    <mergeCell ref="F27:F28"/>
    <mergeCell ref="B29:B30"/>
    <mergeCell ref="C29:C30"/>
    <mergeCell ref="D29:D30"/>
    <mergeCell ref="E29:E30"/>
    <mergeCell ref="F29:F30"/>
    <mergeCell ref="A25:A30"/>
    <mergeCell ref="B25:B26"/>
    <mergeCell ref="H16:H17"/>
    <mergeCell ref="G21:G22"/>
    <mergeCell ref="H21:H22"/>
    <mergeCell ref="C25:C26"/>
    <mergeCell ref="D25:D26"/>
    <mergeCell ref="E23:E24"/>
    <mergeCell ref="F23:F24"/>
    <mergeCell ref="E25:E26"/>
    <mergeCell ref="F25:F26"/>
    <mergeCell ref="F14:F17"/>
  </mergeCells>
  <conditionalFormatting sqref="H29">
    <cfRule type="cellIs" priority="1" dxfId="4" operator="equal" stopIfTrue="1">
      <formula>0</formula>
    </cfRule>
  </conditionalFormatting>
  <printOptions/>
  <pageMargins left="0.16" right="0.22" top="0.41" bottom="0.34" header="0.27" footer="0.27"/>
  <pageSetup horizontalDpi="600" verticalDpi="600" orientation="portrait" paperSize="9" scale="98" r:id="rId1"/>
  <rowBreaks count="1" manualBreakCount="1">
    <brk id="19" max="255" man="1"/>
  </rowBreaks>
</worksheet>
</file>

<file path=xl/worksheets/sheet5.xml><?xml version="1.0" encoding="utf-8"?>
<worksheet xmlns="http://schemas.openxmlformats.org/spreadsheetml/2006/main" xmlns:r="http://schemas.openxmlformats.org/officeDocument/2006/relationships">
  <dimension ref="A1:M62"/>
  <sheetViews>
    <sheetView zoomScalePageLayoutView="0" workbookViewId="0" topLeftCell="A1">
      <selection activeCell="A1" sqref="A1"/>
    </sheetView>
  </sheetViews>
  <sheetFormatPr defaultColWidth="9.00390625" defaultRowHeight="13.5"/>
  <cols>
    <col min="1" max="1" width="10.75390625" style="86" customWidth="1"/>
    <col min="2" max="2" width="14.75390625" style="86" customWidth="1"/>
    <col min="3" max="3" width="15.00390625" style="86" customWidth="1"/>
    <col min="4" max="4" width="13.25390625" style="86" customWidth="1"/>
    <col min="5" max="5" width="42.25390625" style="86" customWidth="1"/>
    <col min="6" max="16384" width="9.00390625" style="86" customWidth="1"/>
  </cols>
  <sheetData>
    <row r="1" ht="12">
      <c r="E1" s="87" t="s">
        <v>73</v>
      </c>
    </row>
    <row r="2" spans="1:5" ht="12">
      <c r="A2" s="86" t="s">
        <v>14</v>
      </c>
      <c r="E2" s="88" t="str">
        <f>'入力シート'!E6</f>
        <v>平成○○年○○月○○日</v>
      </c>
    </row>
    <row r="3" ht="12">
      <c r="A3" s="86" t="s">
        <v>39</v>
      </c>
    </row>
    <row r="4" ht="12">
      <c r="A4" s="86" t="s">
        <v>40</v>
      </c>
    </row>
    <row r="5" ht="8.25" customHeight="1"/>
    <row r="6" spans="3:5" ht="12">
      <c r="C6" s="155" t="s">
        <v>12</v>
      </c>
      <c r="D6" s="155"/>
      <c r="E6" s="86" t="str">
        <f>'入力シート'!E11</f>
        <v>○○・□□建設共同企業体</v>
      </c>
    </row>
    <row r="7" spans="3:5" ht="18" customHeight="1">
      <c r="C7" s="156" t="s">
        <v>85</v>
      </c>
      <c r="D7" s="89" t="s">
        <v>11</v>
      </c>
      <c r="E7" s="89" t="str">
        <f>'入力シート'!E9</f>
        <v>横浜市○区○○町○丁目○－○</v>
      </c>
    </row>
    <row r="8" spans="3:5" ht="18" customHeight="1">
      <c r="C8" s="156"/>
      <c r="D8" s="89" t="s">
        <v>10</v>
      </c>
      <c r="E8" s="89" t="str">
        <f>'入力シート'!E7</f>
        <v>株式会社○○○○○○</v>
      </c>
    </row>
    <row r="9" spans="3:5" ht="18" customHeight="1">
      <c r="C9" s="156"/>
      <c r="D9" s="89" t="s">
        <v>9</v>
      </c>
      <c r="E9" s="90" t="str">
        <f>'入力シート'!E10</f>
        <v>代表取締役　○○　○○</v>
      </c>
    </row>
    <row r="10" spans="3:5" ht="12">
      <c r="C10" s="156"/>
      <c r="D10" s="89" t="s">
        <v>16</v>
      </c>
      <c r="E10" s="91">
        <f>'入力シート'!E8</f>
        <v>12345</v>
      </c>
    </row>
    <row r="11" ht="9" customHeight="1"/>
    <row r="12" spans="1:5" ht="17.25">
      <c r="A12" s="162" t="s">
        <v>111</v>
      </c>
      <c r="B12" s="162"/>
      <c r="C12" s="162"/>
      <c r="D12" s="162"/>
      <c r="E12" s="162"/>
    </row>
    <row r="13" ht="8.25" customHeight="1"/>
    <row r="14" ht="12">
      <c r="A14" s="86" t="s">
        <v>86</v>
      </c>
    </row>
    <row r="15" spans="1:5" ht="12">
      <c r="A15" s="92"/>
      <c r="B15" s="89"/>
      <c r="C15" s="89"/>
      <c r="D15" s="89"/>
      <c r="E15" s="89"/>
    </row>
    <row r="16" spans="1:5" ht="12">
      <c r="A16" s="93" t="s">
        <v>2</v>
      </c>
      <c r="B16" s="94" t="str">
        <f>'入力シート'!E18</f>
        <v>南本牧ふ頭MC-1バース防舷材補修工事（その３）</v>
      </c>
      <c r="C16" s="94"/>
      <c r="D16" s="94"/>
      <c r="E16" s="95"/>
    </row>
    <row r="17" spans="1:5" ht="12">
      <c r="A17" s="96"/>
      <c r="B17" s="97"/>
      <c r="C17" s="96"/>
      <c r="D17" s="96"/>
      <c r="E17" s="97"/>
    </row>
    <row r="18" spans="1:5" ht="17.25" customHeight="1">
      <c r="A18" s="98" t="s">
        <v>0</v>
      </c>
      <c r="B18" s="161" t="s">
        <v>87</v>
      </c>
      <c r="C18" s="161"/>
      <c r="D18" s="161"/>
      <c r="E18" s="161"/>
    </row>
    <row r="19" spans="1:5" ht="24.75" customHeight="1">
      <c r="A19" s="166" t="s">
        <v>3</v>
      </c>
      <c r="B19" s="83" t="str">
        <f>IF('入力シート'!$C$26="適用","同種工事","不適用")</f>
        <v>不適用</v>
      </c>
      <c r="C19" s="167">
        <f>IF('入力シート'!$C$26="適用",'入力シート'!E26,"")</f>
      </c>
      <c r="D19" s="168"/>
      <c r="E19" s="169">
        <f>IF('入力シート'!$C$26="適用","同種工事の条件","")</f>
      </c>
    </row>
    <row r="20" spans="1:5" ht="12">
      <c r="A20" s="166"/>
      <c r="B20" s="83">
        <f>IF('入力シート'!$C$26="適用","工事名","")</f>
      </c>
      <c r="C20" s="170"/>
      <c r="D20" s="170"/>
      <c r="E20" s="170"/>
    </row>
    <row r="21" spans="1:5" ht="12">
      <c r="A21" s="166"/>
      <c r="B21" s="83">
        <f>IF('入力シート'!$C$26="適用","契約金額(税込み)","")</f>
      </c>
      <c r="C21" s="170"/>
      <c r="D21" s="170"/>
      <c r="E21" s="170"/>
    </row>
    <row r="22" spans="1:5" ht="28.5" customHeight="1">
      <c r="A22" s="166"/>
      <c r="B22" s="83">
        <f>IF('入力シート'!$C$26="適用","添付資料","")</f>
      </c>
      <c r="C22" s="181">
        <f>IF('入力シート'!$C$26="適用","（添付する資料名を記入して下さい。）","")</f>
      </c>
      <c r="D22" s="181"/>
      <c r="E22" s="181">
        <f>IF('入力シート'!$C$26="適用","同種工事の条件","")</f>
      </c>
    </row>
    <row r="23" spans="1:5" ht="12">
      <c r="A23" s="166" t="s">
        <v>132</v>
      </c>
      <c r="B23" s="83" t="str">
        <f>IF('入力シート'!$C$27="適用","同一登録工種","不適用")</f>
        <v>同一登録工種</v>
      </c>
      <c r="C23" s="163" t="str">
        <f>IF('入力シート'!$C$27="適用",'入力シート'!E27,"")</f>
        <v>港湾</v>
      </c>
      <c r="D23" s="164"/>
      <c r="E23" s="165" t="str">
        <f>IF('入力シート'!$C$27="適用","同一登録工種","")</f>
        <v>同一登録工種</v>
      </c>
    </row>
    <row r="24" spans="1:5" ht="24.75" customHeight="1">
      <c r="A24" s="166"/>
      <c r="B24" s="183" t="str">
        <f>IF('入力シート'!$C$27="適用","工事１","")</f>
        <v>工事１</v>
      </c>
      <c r="C24" s="99" t="str">
        <f>IF('入力シート'!$C$27="適用","工事名","")</f>
        <v>工事名</v>
      </c>
      <c r="D24" s="157"/>
      <c r="E24" s="158"/>
    </row>
    <row r="25" spans="1:5" ht="12">
      <c r="A25" s="166"/>
      <c r="B25" s="183" t="str">
        <f>IF('入力シート'!$C$27="適用","同一登録工種","")</f>
        <v>同一登録工種</v>
      </c>
      <c r="C25" s="83" t="str">
        <f>IF('入力シート'!$C$27="適用","工事成績評定点","")</f>
        <v>工事成績評定点</v>
      </c>
      <c r="D25" s="159"/>
      <c r="E25" s="160"/>
    </row>
    <row r="26" spans="1:5" ht="24.75" customHeight="1">
      <c r="A26" s="166"/>
      <c r="B26" s="183" t="str">
        <f>IF('入力シート'!$C$27="適用","工事２","")</f>
        <v>工事２</v>
      </c>
      <c r="C26" s="99" t="str">
        <f>IF('入力シート'!$C$27="適用","工事名","")</f>
        <v>工事名</v>
      </c>
      <c r="D26" s="157"/>
      <c r="E26" s="158"/>
    </row>
    <row r="27" spans="1:5" ht="12">
      <c r="A27" s="166"/>
      <c r="B27" s="183" t="str">
        <f>IF('入力シート'!$C$27="適用","同一登録工種","")</f>
        <v>同一登録工種</v>
      </c>
      <c r="C27" s="83" t="str">
        <f>IF('入力シート'!$C$27="適用","工事成績評定点","")</f>
        <v>工事成績評定点</v>
      </c>
      <c r="D27" s="159"/>
      <c r="E27" s="160"/>
    </row>
    <row r="28" spans="1:5" ht="12">
      <c r="A28" s="166"/>
      <c r="B28" s="83" t="str">
        <f>IF('入力シート'!$C$27="適用","添付資料","")</f>
        <v>添付資料</v>
      </c>
      <c r="C28" s="172" t="str">
        <f>IF('入力シート'!$C$27="適用","工事完成検査結果通知書の写し","")</f>
        <v>工事完成検査結果通知書の写し</v>
      </c>
      <c r="D28" s="173"/>
      <c r="E28" s="174" t="str">
        <f>IF('入力シート'!$C$27="適用","同一登録工種","")</f>
        <v>同一登録工種</v>
      </c>
    </row>
    <row r="29" spans="1:5" ht="12">
      <c r="A29" s="184" t="s">
        <v>46</v>
      </c>
      <c r="B29" s="83" t="str">
        <f>IF('入力シート'!$C$28="適用","部門","不適用")</f>
        <v>部門</v>
      </c>
      <c r="C29" s="172" t="str">
        <f>IF('入力シート'!$C$28="適用",'入力シート'!E28,"")</f>
        <v>土木</v>
      </c>
      <c r="D29" s="173"/>
      <c r="E29" s="174" t="str">
        <f>IF('入力シート'!$C$27="適用","同一登録工種","")</f>
        <v>同一登録工種</v>
      </c>
    </row>
    <row r="30" spans="1:5" ht="12">
      <c r="A30" s="184"/>
      <c r="B30" s="183" t="str">
        <f>IF('入力シート'!$C$28="適用","表彰年度","")</f>
        <v>表彰年度</v>
      </c>
      <c r="C30" s="83" t="str">
        <f>IF('入力シート'!$C$28="適用","表彰１","")</f>
        <v>表彰１</v>
      </c>
      <c r="D30" s="159"/>
      <c r="E30" s="160"/>
    </row>
    <row r="31" spans="1:5" ht="12">
      <c r="A31" s="184"/>
      <c r="B31" s="183" t="str">
        <f>IF('入力シート'!$C$28="適用","部門","")</f>
        <v>部門</v>
      </c>
      <c r="C31" s="83" t="str">
        <f>IF('入力シート'!$C$28="適用","表彰２","")</f>
        <v>表彰２</v>
      </c>
      <c r="D31" s="159"/>
      <c r="E31" s="160"/>
    </row>
    <row r="32" spans="1:5" ht="24.75" customHeight="1">
      <c r="A32" s="166" t="s">
        <v>133</v>
      </c>
      <c r="B32" s="83" t="str">
        <f>IF('入力シート'!$C$29="適用","同種工事","不適用")</f>
        <v>不適用</v>
      </c>
      <c r="C32" s="167">
        <f>IF('入力シート'!$C$29="適用",'入力シート'!E29,"")</f>
      </c>
      <c r="D32" s="168"/>
      <c r="E32" s="169" t="str">
        <f>IF('入力シート'!$C$27="適用","同一登録工種","")</f>
        <v>同一登録工種</v>
      </c>
    </row>
    <row r="33" spans="1:5" ht="12">
      <c r="A33" s="166"/>
      <c r="B33" s="83">
        <f>IF('入力シート'!$C$29="適用","工事名","")</f>
      </c>
      <c r="C33" s="170"/>
      <c r="D33" s="170"/>
      <c r="E33" s="170"/>
    </row>
    <row r="34" spans="1:5" ht="12">
      <c r="A34" s="166"/>
      <c r="B34" s="84">
        <f>IF('入力シート'!$C$29="適用","契約金額(税込み)","")</f>
      </c>
      <c r="C34" s="170"/>
      <c r="D34" s="170"/>
      <c r="E34" s="170"/>
    </row>
    <row r="35" spans="1:5" ht="12">
      <c r="A35" s="166"/>
      <c r="B35" s="83">
        <f>IF('入力シート'!$C$29="適用","技術者氏名","")</f>
      </c>
      <c r="C35" s="170"/>
      <c r="D35" s="170"/>
      <c r="E35" s="170"/>
    </row>
    <row r="36" spans="1:5" ht="42" customHeight="1">
      <c r="A36" s="166"/>
      <c r="B36" s="83">
        <f>IF('入力シート'!$C$29="適用","添付資料","")</f>
      </c>
      <c r="C36" s="181">
        <f>IF('入力シート'!$C$29="適用","（添付する資料名を記入して下さい。）","")</f>
      </c>
      <c r="D36" s="181"/>
      <c r="E36" s="181">
        <f>IF('入力シート'!$C$26="適用","同種工事の条件","")</f>
      </c>
    </row>
    <row r="37" spans="1:5" ht="12">
      <c r="A37" s="166" t="s">
        <v>134</v>
      </c>
      <c r="B37" s="83" t="str">
        <f>IF('入力シート'!$C$30="適用","技術者氏名","不適用")</f>
        <v>不適用</v>
      </c>
      <c r="C37" s="182"/>
      <c r="D37" s="182"/>
      <c r="E37" s="182"/>
    </row>
    <row r="38" spans="1:5" ht="12">
      <c r="A38" s="166"/>
      <c r="B38" s="85">
        <f>IF('入力シート'!$C$30="適用","監理技術者番号","")</f>
      </c>
      <c r="C38" s="182"/>
      <c r="D38" s="182"/>
      <c r="E38" s="182"/>
    </row>
    <row r="39" spans="1:5" ht="12">
      <c r="A39" s="166"/>
      <c r="B39" s="83">
        <f>IF('入力シート'!$C$30="適用","添付資料","")</f>
      </c>
      <c r="C39" s="172">
        <f>IF('入力シート'!$C$30="適用","監理技術者証及び監理技術者講習修了証の写し","")</f>
      </c>
      <c r="D39" s="173"/>
      <c r="E39" s="174">
        <f>IF('入力シート'!$C$30="適用","技術者氏名","")</f>
      </c>
    </row>
    <row r="40" spans="1:5" ht="21" customHeight="1">
      <c r="A40" s="166" t="s">
        <v>135</v>
      </c>
      <c r="B40" s="83" t="str">
        <f>IF('入力シート'!$C$31="適用","部門","不適用")</f>
        <v>不適用</v>
      </c>
      <c r="C40" s="172">
        <f>IF('入力シート'!$C$31="適用",'入力シート'!E31,"")</f>
      </c>
      <c r="D40" s="173"/>
      <c r="E40" s="174" t="str">
        <f>IF('入力シート'!$C$27="適用","同一登録工種","")</f>
        <v>同一登録工種</v>
      </c>
    </row>
    <row r="41" spans="1:5" ht="21" customHeight="1">
      <c r="A41" s="166"/>
      <c r="B41" s="83">
        <f>IF('入力シート'!$C$31="適用","代理人氏名","")</f>
      </c>
      <c r="C41" s="170"/>
      <c r="D41" s="170"/>
      <c r="E41" s="170"/>
    </row>
    <row r="42" spans="1:5" ht="21" customHeight="1">
      <c r="A42" s="166"/>
      <c r="B42" s="83">
        <f>IF('入力シート'!$C$31="適用","表彰年度","")</f>
      </c>
      <c r="C42" s="170"/>
      <c r="D42" s="170"/>
      <c r="E42" s="170"/>
    </row>
    <row r="43" spans="1:5" ht="17.25" customHeight="1">
      <c r="A43" s="166" t="s">
        <v>136</v>
      </c>
      <c r="B43" s="176" t="str">
        <f>IF('入力シート'!$C$32="適用","ISO9001の登録","不適用")</f>
        <v>ISO9001の登録</v>
      </c>
      <c r="C43" s="171"/>
      <c r="D43" s="171"/>
      <c r="E43" s="171"/>
    </row>
    <row r="44" spans="1:5" ht="17.25" customHeight="1">
      <c r="A44" s="166"/>
      <c r="B44" s="177"/>
      <c r="C44" s="178" t="str">
        <f>IF('入力シート'!$C$32="適用","（有、無どちらかを記入して下さい。）","")</f>
        <v>（有、無どちらかを記入して下さい。）</v>
      </c>
      <c r="D44" s="178"/>
      <c r="E44" s="178" t="str">
        <f>IF('入力シート'!$C$32="適用","添付書類","")</f>
        <v>添付書類</v>
      </c>
    </row>
    <row r="45" spans="1:5" ht="17.25" customHeight="1">
      <c r="A45" s="166"/>
      <c r="B45" s="82" t="str">
        <f>IF('入力シート'!$C$32="適用","添付書類","")</f>
        <v>添付書類</v>
      </c>
      <c r="C45" s="172" t="str">
        <f>IF('入力シート'!$C$32="適用","登録証の写し及び登録範囲が確認できる付属書等の写し","")</f>
        <v>登録証の写し及び登録範囲が確認できる付属書等の写し</v>
      </c>
      <c r="D45" s="173"/>
      <c r="E45" s="174" t="str">
        <f>IF('入力シート'!$C$32="適用","添付書類","")</f>
        <v>添付書類</v>
      </c>
    </row>
    <row r="46" spans="1:5" ht="18" customHeight="1">
      <c r="A46" s="166" t="s">
        <v>137</v>
      </c>
      <c r="B46" s="82" t="str">
        <f>IF('入力シート'!$C$33="適用","工事施工場所","不適用")</f>
        <v>不適用</v>
      </c>
      <c r="C46" s="163">
        <f>IF('入力シート'!$C$33="適用",'入力シート'!E33,"")</f>
      </c>
      <c r="D46" s="164"/>
      <c r="E46" s="165">
        <f>IF('入力シート'!$C$33="適用","工事施工場所","")</f>
      </c>
    </row>
    <row r="47" spans="1:5" ht="18" customHeight="1">
      <c r="A47" s="166"/>
      <c r="B47" s="82">
        <f>IF('入力シート'!$C$33="適用","所在地","")</f>
      </c>
      <c r="C47" s="181"/>
      <c r="D47" s="181"/>
      <c r="E47" s="181"/>
    </row>
    <row r="48" spans="1:5" ht="18" customHeight="1">
      <c r="A48" s="166"/>
      <c r="B48" s="82">
        <f>IF('入力シート'!$C$33="適用","添付資料","")</f>
      </c>
      <c r="C48" s="159">
        <f>IF('入力シート'!$C$33="適用","（添付する資料名を記入して下さい。）","")</f>
      </c>
      <c r="D48" s="175"/>
      <c r="E48" s="160">
        <f>IF('入力シート'!$C$33="適用","添付資料","")</f>
      </c>
    </row>
    <row r="49" spans="1:5" ht="18" customHeight="1">
      <c r="A49" s="179" t="s">
        <v>112</v>
      </c>
      <c r="B49" s="176" t="str">
        <f>IF('入力シート'!$C$34="適用","横浜市災害協力業者名簿の登載","不適用")</f>
        <v>横浜市災害協力業者名簿の登載</v>
      </c>
      <c r="C49" s="171"/>
      <c r="D49" s="171"/>
      <c r="E49" s="171"/>
    </row>
    <row r="50" spans="1:5" ht="18" customHeight="1">
      <c r="A50" s="180"/>
      <c r="B50" s="177"/>
      <c r="C50" s="178" t="str">
        <f>IF('入力シート'!$C$34="適用","（有、無どちらかを記入して下さい。）","")</f>
        <v>（有、無どちらかを記入して下さい。）</v>
      </c>
      <c r="D50" s="178"/>
      <c r="E50" s="178" t="str">
        <f>IF('入力シート'!$C$32="適用","添付書類","")</f>
        <v>添付書類</v>
      </c>
    </row>
    <row r="51" spans="1:5" ht="14.25" customHeight="1">
      <c r="A51" s="166" t="s">
        <v>47</v>
      </c>
      <c r="B51" s="176" t="str">
        <f>IF('入力シート'!$C$35="適用","ISO14001の登録","不適用")</f>
        <v>不適用</v>
      </c>
      <c r="C51" s="171"/>
      <c r="D51" s="171"/>
      <c r="E51" s="171"/>
    </row>
    <row r="52" spans="1:5" ht="14.25" customHeight="1">
      <c r="A52" s="166"/>
      <c r="B52" s="177"/>
      <c r="C52" s="178">
        <f>IF('入力シート'!$C$35="適用","（有、無どちらかを記入して下さい。）","")</f>
      </c>
      <c r="D52" s="178"/>
      <c r="E52" s="178" t="str">
        <f>IF('入力シート'!$C$32="適用","添付書類","")</f>
        <v>添付書類</v>
      </c>
    </row>
    <row r="53" spans="1:5" ht="14.25" customHeight="1">
      <c r="A53" s="166"/>
      <c r="B53" s="82">
        <f>IF('入力シート'!$C$35="適用","添付書類","")</f>
      </c>
      <c r="C53" s="172">
        <f>IF('入力シート'!$C$35="適用","登録証の写し及び登録範囲が確認できる付属書等の写し","")</f>
      </c>
      <c r="D53" s="173"/>
      <c r="E53" s="174" t="str">
        <f>IF('入力シート'!$C$32="適用","添付書類","")</f>
        <v>添付書類</v>
      </c>
    </row>
    <row r="54" spans="1:5" ht="12">
      <c r="A54" s="100"/>
      <c r="B54" s="100"/>
      <c r="C54" s="100"/>
      <c r="D54" s="100"/>
      <c r="E54" s="100"/>
    </row>
    <row r="55" spans="1:5" ht="12">
      <c r="A55" s="100"/>
      <c r="B55" s="101" t="s">
        <v>5</v>
      </c>
      <c r="C55" s="102" t="s">
        <v>6</v>
      </c>
      <c r="D55" s="153" t="str">
        <f>'入力シート'!E12</f>
        <v>○○　○○</v>
      </c>
      <c r="E55" s="153"/>
    </row>
    <row r="56" spans="1:5" ht="12">
      <c r="A56" s="100"/>
      <c r="B56" s="100"/>
      <c r="C56" s="103" t="s">
        <v>7</v>
      </c>
      <c r="D56" s="154" t="str">
        <f>'入力シート'!E13</f>
        <v>045-999-9999</v>
      </c>
      <c r="E56" s="154"/>
    </row>
    <row r="57" spans="1:10" ht="12">
      <c r="A57" s="100"/>
      <c r="B57" s="100"/>
      <c r="C57" s="103" t="s">
        <v>8</v>
      </c>
      <c r="D57" s="154" t="str">
        <f>'入力シート'!E14</f>
        <v>045-111-1111</v>
      </c>
      <c r="E57" s="154"/>
      <c r="F57" s="104"/>
      <c r="G57" s="104"/>
      <c r="H57" s="104"/>
      <c r="I57" s="104"/>
      <c r="J57" s="104"/>
    </row>
    <row r="58" spans="5:13" ht="12">
      <c r="E58" s="104"/>
      <c r="F58" s="104"/>
      <c r="G58" s="104"/>
      <c r="H58" s="104"/>
      <c r="I58" s="104"/>
      <c r="J58" s="104"/>
      <c r="K58" s="105"/>
      <c r="L58" s="105"/>
      <c r="M58" s="105"/>
    </row>
    <row r="59" spans="5:13" ht="12">
      <c r="E59" s="104"/>
      <c r="F59" s="104"/>
      <c r="G59" s="104"/>
      <c r="H59" s="104"/>
      <c r="I59" s="104"/>
      <c r="J59" s="104"/>
      <c r="K59" s="105"/>
      <c r="L59" s="105"/>
      <c r="M59" s="105"/>
    </row>
    <row r="60" spans="5:13" ht="12">
      <c r="E60" s="105"/>
      <c r="F60" s="105"/>
      <c r="G60" s="105"/>
      <c r="H60" s="105"/>
      <c r="I60" s="105"/>
      <c r="J60" s="105"/>
      <c r="K60" s="105"/>
      <c r="L60" s="105"/>
      <c r="M60" s="105"/>
    </row>
    <row r="61" spans="5:13" ht="12">
      <c r="E61" s="105"/>
      <c r="F61" s="105"/>
      <c r="G61" s="105"/>
      <c r="H61" s="105"/>
      <c r="I61" s="105"/>
      <c r="J61" s="105"/>
      <c r="K61" s="105"/>
      <c r="L61" s="105"/>
      <c r="M61" s="105"/>
    </row>
    <row r="62" spans="5:13" ht="12">
      <c r="E62" s="105"/>
      <c r="F62" s="105"/>
      <c r="G62" s="105"/>
      <c r="H62" s="105"/>
      <c r="I62" s="105"/>
      <c r="J62" s="105"/>
      <c r="K62" s="105"/>
      <c r="L62" s="105"/>
      <c r="M62" s="105"/>
    </row>
  </sheetData>
  <sheetProtection password="E7B6" sheet="1" scenarios="1" formatCells="0" formatRows="0" insertRows="0"/>
  <mergeCells count="58">
    <mergeCell ref="C21:E21"/>
    <mergeCell ref="C22:E22"/>
    <mergeCell ref="D30:E30"/>
    <mergeCell ref="D31:E31"/>
    <mergeCell ref="C29:E29"/>
    <mergeCell ref="C28:E28"/>
    <mergeCell ref="A23:A28"/>
    <mergeCell ref="B30:B31"/>
    <mergeCell ref="D26:E26"/>
    <mergeCell ref="D27:E27"/>
    <mergeCell ref="B24:B25"/>
    <mergeCell ref="A29:A31"/>
    <mergeCell ref="B26:B27"/>
    <mergeCell ref="A40:A42"/>
    <mergeCell ref="A32:A36"/>
    <mergeCell ref="C32:E32"/>
    <mergeCell ref="C33:E33"/>
    <mergeCell ref="C34:E34"/>
    <mergeCell ref="C36:E36"/>
    <mergeCell ref="C35:E35"/>
    <mergeCell ref="C47:E47"/>
    <mergeCell ref="C39:E39"/>
    <mergeCell ref="A43:A45"/>
    <mergeCell ref="C43:E43"/>
    <mergeCell ref="C45:E45"/>
    <mergeCell ref="A37:A39"/>
    <mergeCell ref="C37:E37"/>
    <mergeCell ref="C38:E38"/>
    <mergeCell ref="B43:B44"/>
    <mergeCell ref="C44:E44"/>
    <mergeCell ref="A51:A53"/>
    <mergeCell ref="C51:E51"/>
    <mergeCell ref="C53:E53"/>
    <mergeCell ref="B49:B50"/>
    <mergeCell ref="C50:E50"/>
    <mergeCell ref="A49:A50"/>
    <mergeCell ref="B51:B52"/>
    <mergeCell ref="C52:E52"/>
    <mergeCell ref="A19:A22"/>
    <mergeCell ref="C19:E19"/>
    <mergeCell ref="C20:E20"/>
    <mergeCell ref="C49:E49"/>
    <mergeCell ref="C40:E40"/>
    <mergeCell ref="C41:E41"/>
    <mergeCell ref="C42:E42"/>
    <mergeCell ref="A46:A48"/>
    <mergeCell ref="C46:E46"/>
    <mergeCell ref="C48:E48"/>
    <mergeCell ref="D55:E55"/>
    <mergeCell ref="D56:E56"/>
    <mergeCell ref="D57:E57"/>
    <mergeCell ref="C6:D6"/>
    <mergeCell ref="C7:C10"/>
    <mergeCell ref="D24:E24"/>
    <mergeCell ref="D25:E25"/>
    <mergeCell ref="B18:E18"/>
    <mergeCell ref="A12:E12"/>
    <mergeCell ref="C23:E23"/>
  </mergeCells>
  <conditionalFormatting sqref="E6">
    <cfRule type="cellIs" priority="1" dxfId="4" operator="equal" stopIfTrue="1">
      <formula>0</formula>
    </cfRule>
  </conditionalFormatting>
  <dataValidations count="1">
    <dataValidation allowBlank="1" showInputMessage="1" showErrorMessage="1" imeMode="halfAlpha" sqref="E58:J59"/>
  </dataValidations>
  <printOptions/>
  <pageMargins left="0.45" right="0.16" top="0.24" bottom="0.27" header="0.16" footer="0.2"/>
  <pageSetup horizontalDpi="600" verticalDpi="600" orientation="portrait" paperSize="9" r:id="rId2"/>
  <ignoredErrors>
    <ignoredError sqref="C25:C26" formula="1"/>
    <ignoredError sqref="E2 E6:E1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P3030892</cp:lastModifiedBy>
  <cp:lastPrinted>2011-06-03T00:16:52Z</cp:lastPrinted>
  <dcterms:created xsi:type="dcterms:W3CDTF">2008-03-03T07:57:31Z</dcterms:created>
  <dcterms:modified xsi:type="dcterms:W3CDTF">2011-07-21T02:08:34Z</dcterms:modified>
  <cp:category/>
  <cp:version/>
  <cp:contentType/>
  <cp:contentStatus/>
</cp:coreProperties>
</file>