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883" activeTab="0"/>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'実施要領書(特別簡易型)別表'!$C$14</definedName>
    <definedName name="_xlnm.Print_Titles" localSheetId="3">'実施要領書(特別簡易型)別表'!$3:$3</definedName>
    <definedName name="_xlnm.Print_Titles" localSheetId="4">'特別簡易型第１号様式'!$18:$18</definedName>
  </definedNames>
  <calcPr fullCalcOnLoad="1"/>
</workbook>
</file>

<file path=xl/sharedStrings.xml><?xml version="1.0" encoding="utf-8"?>
<sst xmlns="http://schemas.openxmlformats.org/spreadsheetml/2006/main" count="197" uniqueCount="165">
  <si>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</si>
  <si>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</si>
  <si>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</si>
  <si>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</si>
  <si>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</si>
  <si>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</si>
  <si>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</si>
  <si>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</si>
  <si>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</si>
  <si>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</si>
  <si>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</si>
  <si>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</si>
  <si>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</si>
  <si>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</si>
  <si>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</si>
  <si>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</si>
  <si>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</si>
  <si>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</si>
  <si>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</si>
  <si>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</si>
  <si>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土木</t>
  </si>
  <si>
    <t>設備</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</si>
  <si>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</si>
  <si>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</si>
  <si>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</si>
  <si>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</si>
  <si>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</si>
  <si>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</si>
  <si>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</si>
  <si>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</si>
  <si>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</si>
  <si>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</si>
  <si>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</si>
  <si>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</si>
  <si>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</si>
  <si>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</si>
  <si>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</si>
  <si>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</si>
  <si>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</si>
  <si>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</si>
  <si>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○○・□□建設共同企業体</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</si>
  <si>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</si>
  <si>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</si>
  <si>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</si>
  <si>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</si>
  <si>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</si>
  <si>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</si>
  <si>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</si>
  <si>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</si>
  <si>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</si>
  <si>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</si>
  <si>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</si>
  <si>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</si>
  <si>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</si>
  <si>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</si>
  <si>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</si>
  <si>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</si>
  <si>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</si>
  <si>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</si>
  <si>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</si>
  <si>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</si>
  <si>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</si>
  <si>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</si>
  <si>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</si>
  <si>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</si>
  <si>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</si>
  <si>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</si>
  <si>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</si>
  <si>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</si>
  <si>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</si>
  <si>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○○区</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</si>
  <si>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</si>
  <si>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</si>
  <si>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</si>
  <si>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</si>
  <si>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</si>
  <si>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</si>
  <si>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</si>
  <si>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</si>
  <si>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</si>
  <si>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</si>
  <si>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</si>
  <si>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</si>
  <si>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</si>
  <si>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</si>
  <si>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</si>
  <si>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</si>
  <si>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</si>
  <si>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</si>
  <si>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</si>
  <si>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</si>
  <si>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</si>
  <si>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</si>
  <si>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</si>
  <si>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</si>
  <si>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</si>
  <si>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</si>
  <si>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</si>
  <si>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</si>
  <si>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</si>
  <si>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</si>
  <si>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</si>
  <si>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</si>
  <si>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</si>
  <si>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</si>
  <si>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</si>
  <si>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</si>
  <si>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</si>
  <si>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</si>
  <si>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</si>
  <si>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</si>
  <si>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１　適用
本実施要領書は、価格その他の条件が本市にとって最も有利なものをもって申し込みをした者を落札者として決定する総合評価落札方式（特別簡易型）による次の工事に適用します。</t>
  </si>
  <si>
    <t>工事施工場所の行政区</t>
  </si>
  <si>
    <t>定義</t>
  </si>
  <si>
    <t>用語</t>
  </si>
  <si>
    <t>同種工事</t>
  </si>
  <si>
    <t>横浜市優良工事請負業者表彰の
同一部門</t>
  </si>
  <si>
    <t>配置予定技術者の施工経験の
同種工事</t>
  </si>
  <si>
    <t>横浜市優良工事技術者表彰の
同一部門</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</si>
  <si>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</si>
  <si>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</si>
  <si>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</si>
  <si>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</si>
  <si>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</si>
  <si>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</si>
  <si>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</si>
  <si>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</si>
  <si>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</si>
  <si>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</si>
  <si>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</si>
  <si>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</si>
  <si>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２　提出を要する書類
    入札に参加しようとする者（以下「入札参加者」という。）は、別表に定める書類（記載内容を証明する書類を
  含む。以下「技術資料」という。）を提出してください。</t>
  </si>
  <si>
    <t>３  スケジュール
    技術資料に関するスケジュールは次表のとおりです。</t>
  </si>
  <si>
    <t>４  技術資料の具体的評価項目と用語の定義
    本件工事における具体的評価項目及び用語の定義は以下のとおりとします。</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</si>
  <si>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</si>
  <si>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</si>
  <si>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13　評価結果に対する苦情申立て
     評価結果に対して不服がある入札参加者は、書面により次のとおり苦情を申し立てることができます。
  (1) 申立て先
　　   〒231-0017　横浜市中区港町１丁目１番地
　　   横浜市都市整備局公共事業調査室公共事業調査課（第一総業ビル４階）
　　   電話045(671)2275
  (2) 申立て期間
　　   評価結果の公表の日から14日以内。なお受付は、土曜日、日曜日及び祝日を除く午前9時から正午まで及
    び午後１時から午後５時まで。</t>
  </si>
  <si>
    <t xml:space="preserve">  (1) 工事名</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</si>
  <si>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t>
  </si>
  <si>
    <t>11　落札者の施工方法等
     落札者は、提出した技術資料に基づき施工しなければなりません。また、技術提案に係る設計変更等は原
　則として行いません。</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</si>
  <si>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</si>
  <si>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</si>
  <si>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行ってください。封筒の表面に「技術資料在中」と朱書きし、あて名は「横浜市総務局契約第一課あて」とし
　　てください。また、裏面には開札日、工事名、商号（又は名称）、業者コード及び連絡先を記載してください。
  (3) 提出先
       〒231-0017　横浜市中区港町1丁目1番地
       横浜市総務局契約財産部契約第一課（関内中央ビル２階）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</si>
  <si>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</si>
  <si>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</si>
  <si>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r>
      <t>同一登録工種</t>
    </r>
    <r>
      <rPr>
        <sz val="9"/>
        <rFont val="ＭＳ Ｐ明朝"/>
        <family val="1"/>
      </rPr>
      <t>（横浜市工事請負に関する競争入札取扱要綱別表１より）＊１</t>
    </r>
  </si>
  <si>
    <t>＊１過去の工事の工種は、横浜市ホームページ（ヨコハマ・入札のとびら＞入札・契約情報＞入札・契約結果検索（工事））の検索結果画面で確認できます。</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</si>
  <si>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</si>
  <si>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総合評価落札方式実施要領書(特別簡易型)</t>
  </si>
  <si>
    <t>７　欠格要件
    提出された技術資料の第１号様式に押印がない、あるいは第１号様式の提出がないものは欠格とします。</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</si>
  <si>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</si>
  <si>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</si>
  <si>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</si>
  <si>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</si>
  <si>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</si>
  <si>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</si>
  <si>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</si>
  <si>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</si>
  <si>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</si>
  <si>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同種工事(企業)○○○○○○○○○○○○○○○○○○○○○○○○</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</si>
  <si>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</si>
  <si>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西暦で記入して下さい。(例　2010/9/9)</t>
  </si>
  <si>
    <t>戸塚ポンプ場等揚水施設等整備工事</t>
  </si>
  <si>
    <t>不適用</t>
  </si>
  <si>
    <t>　（注１）　技術資料を作成するにあたり質問がある場合は、「設計図書に対する質問書」により上記スケジュールに定
           める期間内（土曜日、日曜日及び祝日を除く毎日午前９時から正午まで及び午後１時から午後５時まで）に、
           次の部署に提出してください。なお、評価基準に関する質問については受付けません。
　　            〒231-0017　横浜市中区港町1丁目1番地
　　            横浜市環境創造局施設管理部水再生施設整備課（関内中央ビル8階）
　　            電話045(671)2849
　           また、これに対する回答は上記スケジュールに定める日に、「設計図書に対する質問書」の回答と同様に横
          浜市ホームページ（環境創造局＞公共工事等について＞設計図書に対する質問の回答＞水再生施設整備
　　　　　課）に登載します。
             （アドレス　http://www.city.yokohama.jp/me/kankyou/kouji/kaitou/shisetsuseibi/.)
             なお、質問の内容が知的財産権等の排他的権利に関係する場合等には、上記実施スケジュールに定める
         日に直接質問者へファックスで回答することがあります。この場合、ホームページへの登載は行いません。
　（注２）　落札者の決定及び評価結果の公表日はあくまで目安であり、低入札価格調査等により表記日程より遅くな
          ることがあります。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</si>
</sst>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55">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color indexed="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ck">
        <color indexed="10"/>
      </left>
      <right style="thick">
        <color indexed="10"/>
      </right>
      <top style="thin">
        <color indexed="8"/>
      </top>
      <bottom style="thin">
        <color indexed="8"/>
      </bottom>
    </border>
    <border>
      <left style="thick">
        <color indexed="10"/>
      </left>
      <right style="thick">
        <color indexed="10"/>
      </right>
      <top style="thin">
        <color indexed="8"/>
      </top>
      <bottom style="thick">
        <color indexed="10"/>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4" fillId="0" borderId="0" applyNumberFormat="0" applyFill="0" applyBorder="0" applyAlignment="0" applyProtection="0"/>
    <xf numFmtId="0" fontId="54" fillId="32" borderId="0" applyNumberFormat="0" applyBorder="0" applyAlignment="0" applyProtection="0"/>
  </cellStyleXfs>
  <cellXfs count="183">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16" fillId="0" borderId="0" xfId="0" applyFont="1" applyAlignment="1" applyProtection="1">
      <alignment wrapText="1"/>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188" fontId="0" fillId="0" borderId="20" xfId="0" applyNumberFormat="1" applyBorder="1" applyAlignment="1" applyProtection="1">
      <alignment horizontal="left" vertical="center" wrapText="1"/>
      <protection/>
    </xf>
    <xf numFmtId="188" fontId="0" fillId="0" borderId="19" xfId="0" applyNumberFormat="1" applyBorder="1" applyAlignment="1" applyProtection="1">
      <alignment vertical="center" wrapText="1"/>
      <protection/>
    </xf>
    <xf numFmtId="0" fontId="0" fillId="34" borderId="15" xfId="0" applyFill="1" applyBorder="1" applyAlignment="1" applyProtection="1">
      <alignment vertical="center" wrapText="1"/>
      <protection/>
    </xf>
    <xf numFmtId="188" fontId="0" fillId="0" borderId="21" xfId="0" applyNumberFormat="1" applyBorder="1" applyAlignment="1" applyProtection="1">
      <alignment horizontal="left" vertical="center" wrapText="1"/>
      <protection/>
    </xf>
    <xf numFmtId="0" fontId="0" fillId="0" borderId="22" xfId="0" applyFill="1" applyBorder="1" applyAlignment="1" applyProtection="1">
      <alignment vertical="center"/>
      <protection/>
    </xf>
    <xf numFmtId="0" fontId="0" fillId="0" borderId="23"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4"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0"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0" xfId="0" applyFont="1" applyBorder="1" applyAlignment="1" applyProtection="1">
      <alignment vertical="center" wrapText="1"/>
      <protection/>
    </xf>
    <xf numFmtId="0" fontId="0" fillId="0" borderId="25"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0" xfId="0" applyBorder="1" applyAlignment="1" applyProtection="1">
      <alignment vertical="center"/>
      <protection/>
    </xf>
    <xf numFmtId="0" fontId="0" fillId="0" borderId="13" xfId="0" applyFill="1" applyBorder="1" applyAlignment="1" applyProtection="1">
      <alignment vertical="center"/>
      <protection/>
    </xf>
    <xf numFmtId="0" fontId="0" fillId="0" borderId="25" xfId="0" applyBorder="1" applyAlignment="1" applyProtection="1">
      <alignment vertical="center"/>
      <protection/>
    </xf>
    <xf numFmtId="0" fontId="0" fillId="0" borderId="26" xfId="0" applyBorder="1" applyAlignment="1" applyProtection="1">
      <alignment vertical="center"/>
      <protection/>
    </xf>
    <xf numFmtId="176"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180" fontId="0" fillId="0" borderId="28" xfId="0" applyNumberFormat="1"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34" borderId="22" xfId="0" applyFill="1" applyBorder="1" applyAlignment="1" applyProtection="1">
      <alignment vertical="center" wrapText="1"/>
      <protection/>
    </xf>
    <xf numFmtId="0" fontId="12" fillId="34" borderId="22" xfId="0" applyFont="1" applyFill="1" applyBorder="1" applyAlignment="1" applyProtection="1">
      <alignment vertical="center" wrapText="1"/>
      <protection/>
    </xf>
    <xf numFmtId="0" fontId="12" fillId="34" borderId="30" xfId="0" applyFont="1" applyFill="1" applyBorder="1" applyAlignment="1" applyProtection="1">
      <alignment vertical="center" wrapText="1"/>
      <protection/>
    </xf>
    <xf numFmtId="0" fontId="0" fillId="34" borderId="30" xfId="0" applyFont="1" applyFill="1" applyBorder="1" applyAlignment="1" applyProtection="1">
      <alignment vertical="center" wrapText="1"/>
      <protection/>
    </xf>
    <xf numFmtId="0" fontId="0" fillId="34" borderId="31" xfId="0" applyFont="1" applyFill="1" applyBorder="1" applyAlignment="1" applyProtection="1">
      <alignment vertical="center" wrapText="1"/>
      <protection/>
    </xf>
    <xf numFmtId="0" fontId="0" fillId="34" borderId="27" xfId="0" applyFill="1" applyBorder="1" applyAlignment="1" applyProtection="1">
      <alignment horizontal="center" vertical="center"/>
      <protection/>
    </xf>
    <xf numFmtId="0" fontId="0" fillId="34" borderId="28" xfId="0" applyFill="1" applyBorder="1" applyAlignment="1" applyProtection="1">
      <alignment horizontal="center" vertical="center"/>
      <protection/>
    </xf>
    <xf numFmtId="0" fontId="0" fillId="34" borderId="29" xfId="0" applyFill="1" applyBorder="1" applyAlignment="1" applyProtection="1">
      <alignment horizontal="center" vertical="center"/>
      <protection/>
    </xf>
    <xf numFmtId="0" fontId="19" fillId="0" borderId="0" xfId="0" applyFont="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20"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3" xfId="0" applyFont="1" applyBorder="1" applyAlignment="1" applyProtection="1">
      <alignment horizontal="center"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3" xfId="0" applyFont="1" applyBorder="1" applyAlignment="1" applyProtection="1">
      <alignment shrinkToFit="1"/>
      <protection/>
    </xf>
    <xf numFmtId="0" fontId="6" fillId="0" borderId="22"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8" fillId="0" borderId="0" xfId="0" applyNumberFormat="1" applyFont="1" applyFill="1" applyBorder="1" applyAlignment="1" applyProtection="1">
      <alignmen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32"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33"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2" fillId="0" borderId="36" xfId="0" applyFont="1" applyBorder="1" applyAlignment="1" applyProtection="1">
      <alignment horizontal="left" vertical="center" wrapText="1"/>
      <protection/>
    </xf>
    <xf numFmtId="0" fontId="2" fillId="0" borderId="37" xfId="0" applyFont="1" applyBorder="1" applyAlignment="1" applyProtection="1">
      <alignment horizontal="left" vertical="center"/>
      <protection/>
    </xf>
    <xf numFmtId="0" fontId="2" fillId="0" borderId="38" xfId="0" applyFont="1" applyBorder="1" applyAlignment="1" applyProtection="1">
      <alignment horizontal="left" vertical="center"/>
      <protection/>
    </xf>
    <xf numFmtId="0" fontId="19" fillId="0" borderId="0" xfId="0" applyFont="1" applyAlignment="1">
      <alignment horizontal="center" vertical="center"/>
    </xf>
    <xf numFmtId="0" fontId="4" fillId="0" borderId="0" xfId="0" applyFont="1" applyAlignment="1" applyProtection="1">
      <alignment vertical="top" wrapText="1"/>
      <protection/>
    </xf>
    <xf numFmtId="0" fontId="4" fillId="0" borderId="0" xfId="0" applyFont="1" applyFill="1" applyBorder="1" applyAlignment="1" applyProtection="1">
      <alignment vertical="center"/>
      <protection/>
    </xf>
    <xf numFmtId="0" fontId="4" fillId="0" borderId="0" xfId="0" applyFont="1" applyBorder="1" applyAlignment="1" applyProtection="1">
      <alignment vertical="top" wrapText="1"/>
      <protection/>
    </xf>
    <xf numFmtId="0" fontId="17" fillId="0" borderId="0" xfId="0" applyFont="1" applyFill="1" applyAlignment="1" applyProtection="1">
      <alignment vertical="top" wrapText="1"/>
      <protection locked="0"/>
    </xf>
    <xf numFmtId="0" fontId="17" fillId="0" borderId="10" xfId="0" applyFont="1" applyBorder="1" applyAlignment="1" applyProtection="1">
      <alignment horizontal="center" vertical="center" wrapText="1"/>
      <protection/>
    </xf>
    <xf numFmtId="0" fontId="17"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17" fillId="0" borderId="0" xfId="0" applyFont="1" applyBorder="1" applyAlignment="1" applyProtection="1">
      <alignment vertical="center" wrapText="1"/>
      <protection/>
    </xf>
    <xf numFmtId="0" fontId="17" fillId="0" borderId="10" xfId="0" applyFont="1" applyFill="1" applyBorder="1" applyAlignment="1" applyProtection="1">
      <alignment vertical="center" wrapText="1"/>
      <protection/>
    </xf>
    <xf numFmtId="0" fontId="10" fillId="0" borderId="10" xfId="0" applyFont="1" applyFill="1" applyBorder="1" applyAlignment="1">
      <alignment horizontal="justify" vertical="center" wrapText="1"/>
    </xf>
    <xf numFmtId="0" fontId="10" fillId="0" borderId="10" xfId="0" applyFont="1" applyFill="1" applyBorder="1" applyAlignment="1">
      <alignment horizontal="left" vertical="center" wrapText="1"/>
    </xf>
    <xf numFmtId="0" fontId="10" fillId="0" borderId="12" xfId="0" applyFont="1" applyFill="1" applyBorder="1" applyAlignment="1">
      <alignment horizontal="justify" vertical="top" wrapText="1"/>
    </xf>
    <xf numFmtId="0" fontId="0" fillId="0" borderId="35" xfId="0" applyFont="1" applyFill="1" applyBorder="1" applyAlignment="1">
      <alignment vertical="center" wrapText="1"/>
    </xf>
    <xf numFmtId="0" fontId="10" fillId="0" borderId="10" xfId="0" applyFont="1" applyFill="1" applyBorder="1" applyAlignment="1">
      <alignment horizontal="left" vertical="top" wrapText="1"/>
    </xf>
    <xf numFmtId="0" fontId="10" fillId="0" borderId="12"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34" xfId="0" applyFont="1" applyFill="1" applyBorder="1" applyAlignment="1">
      <alignment vertical="top" wrapText="1"/>
    </xf>
    <xf numFmtId="0" fontId="10" fillId="0" borderId="35" xfId="0" applyFont="1" applyFill="1" applyBorder="1" applyAlignment="1">
      <alignmen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0" xfId="0" applyFont="1" applyFill="1" applyAlignment="1">
      <alignment vertical="top" wrapText="1"/>
    </xf>
    <xf numFmtId="0" fontId="6" fillId="0" borderId="23" xfId="0" applyFont="1" applyFill="1" applyBorder="1" applyAlignment="1" applyProtection="1">
      <alignment shrinkToFit="1"/>
      <protection locked="0"/>
    </xf>
    <xf numFmtId="0" fontId="6" fillId="0" borderId="22"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6" fillId="0" borderId="15" xfId="0" applyFont="1" applyBorder="1" applyAlignment="1" applyProtection="1">
      <alignment vertical="center" wrapText="1"/>
      <protection/>
    </xf>
    <xf numFmtId="0" fontId="6" fillId="0" borderId="22"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2"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0" xfId="0" applyFont="1" applyFill="1" applyBorder="1" applyAlignment="1" applyProtection="1">
      <alignment vertical="center"/>
      <protection locked="0"/>
    </xf>
    <xf numFmtId="0" fontId="6" fillId="35" borderId="12" xfId="0" applyFont="1" applyFill="1" applyBorder="1" applyAlignment="1" applyProtection="1">
      <alignment horizontal="center" vertical="center" wrapText="1"/>
      <protection locked="0"/>
    </xf>
    <xf numFmtId="0" fontId="6" fillId="0" borderId="15" xfId="0" applyFont="1" applyBorder="1" applyAlignment="1" applyProtection="1">
      <alignment vertical="center"/>
      <protection/>
    </xf>
    <xf numFmtId="0" fontId="6" fillId="0" borderId="22" xfId="0" applyFont="1" applyBorder="1" applyAlignment="1" applyProtection="1">
      <alignment vertical="center"/>
      <protection/>
    </xf>
    <xf numFmtId="0" fontId="6" fillId="0" borderId="13" xfId="0" applyFont="1" applyBorder="1" applyAlignment="1" applyProtection="1">
      <alignment vertical="center"/>
      <protection/>
    </xf>
    <xf numFmtId="0" fontId="6" fillId="35" borderId="22" xfId="0" applyFont="1" applyFill="1" applyBorder="1" applyAlignment="1" applyProtection="1">
      <alignment vertical="center"/>
      <protection locked="0"/>
    </xf>
    <xf numFmtId="0" fontId="6" fillId="0" borderId="12" xfId="0" applyFont="1" applyBorder="1" applyAlignment="1" applyProtection="1">
      <alignment vertical="center" wrapText="1"/>
      <protection/>
    </xf>
    <xf numFmtId="0" fontId="6" fillId="0" borderId="35" xfId="0" applyFont="1" applyBorder="1" applyAlignment="1" applyProtection="1">
      <alignment vertical="center" wrapText="1"/>
      <protection/>
    </xf>
    <xf numFmtId="0" fontId="6" fillId="0" borderId="35"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5" xfId="0" applyFont="1" applyBorder="1" applyAlignment="1" applyProtection="1">
      <alignment vertical="center" wrapText="1"/>
      <protection/>
    </xf>
    <xf numFmtId="0" fontId="6" fillId="35" borderId="10" xfId="0" applyFont="1" applyFill="1" applyBorder="1" applyAlignment="1" applyProtection="1">
      <alignment vertical="center" wrapText="1"/>
      <protection locked="0"/>
    </xf>
    <xf numFmtId="0" fontId="6" fillId="35" borderId="10" xfId="0" applyFont="1" applyFill="1" applyBorder="1" applyAlignment="1" applyProtection="1">
      <alignment horizontal="center" vertical="center"/>
      <protection locked="0"/>
    </xf>
    <xf numFmtId="0" fontId="6" fillId="0" borderId="10" xfId="0" applyFont="1" applyBorder="1" applyAlignment="1" applyProtection="1">
      <alignment vertical="center"/>
      <protection/>
    </xf>
    <xf numFmtId="0" fontId="15" fillId="0" borderId="10" xfId="0" applyFont="1" applyBorder="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color indexed="9"/>
      </font>
    </dxf>
    <dxf>
      <font>
        <b/>
        <i val="0"/>
        <color indexed="10"/>
      </font>
    </dxf>
    <dxf>
      <font>
        <b/>
        <i val="0"/>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6</xdr:row>
      <xdr:rowOff>219075</xdr:rowOff>
    </xdr:from>
    <xdr:to>
      <xdr:col>4</xdr:col>
      <xdr:colOff>2962275</xdr:colOff>
      <xdr:row>10</xdr:row>
      <xdr:rowOff>28575</xdr:rowOff>
    </xdr:to>
    <xdr:grpSp>
      <xdr:nvGrpSpPr>
        <xdr:cNvPr id="1" name="Group 1"/>
        <xdr:cNvGrpSpPr>
          <a:grpSpLocks/>
        </xdr:cNvGrpSpPr>
      </xdr:nvGrpSpPr>
      <xdr:grpSpPr>
        <a:xfrm>
          <a:off x="6553200" y="108585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6"/>
  <sheetViews>
    <sheetView tabSelected="1" zoomScalePageLayoutView="0" workbookViewId="0" topLeftCell="A1">
      <selection activeCell="A1" sqref="A1"/>
    </sheetView>
  </sheetViews>
  <sheetFormatPr defaultColWidth="9.00390625" defaultRowHeight="13.5"/>
  <cols>
    <col min="1" max="1" width="5.375" style="29" customWidth="1"/>
    <col min="2" max="2" width="13.50390625" style="29" customWidth="1"/>
    <col min="3" max="3" width="8.00390625" style="29" customWidth="1"/>
    <col min="4" max="4" width="17.875" style="29" customWidth="1"/>
    <col min="5" max="5" width="36.75390625" style="29" customWidth="1"/>
    <col min="6" max="6" width="35.25390625" style="29" customWidth="1"/>
    <col min="7" max="7" width="10.00390625" style="29" customWidth="1"/>
    <col min="8" max="16384" width="9.00390625" style="29" customWidth="1"/>
  </cols>
  <sheetData>
    <row r="1" ht="9" customHeight="1"/>
    <row r="2" spans="2:3" ht="17.25">
      <c r="B2" s="30" t="s">
        <v>19</v>
      </c>
      <c r="C2" s="30"/>
    </row>
    <row r="3" spans="2:3" ht="13.5">
      <c r="B3" s="31" t="s">
        <v>44</v>
      </c>
      <c r="C3" s="31"/>
    </row>
    <row r="4" spans="2:3" ht="13.5">
      <c r="B4" s="31" t="s">
        <v>46</v>
      </c>
      <c r="C4" s="31"/>
    </row>
    <row r="5" spans="2:6" ht="27" customHeight="1" thickBot="1">
      <c r="B5" s="32" t="s">
        <v>1</v>
      </c>
      <c r="C5" s="32"/>
      <c r="D5" s="32" t="s">
        <v>18</v>
      </c>
      <c r="E5" s="33" t="s">
        <v>43</v>
      </c>
      <c r="F5" s="34" t="s">
        <v>25</v>
      </c>
    </row>
    <row r="6" spans="2:6" ht="37.5" customHeight="1" thickTop="1">
      <c r="B6" s="117" t="s">
        <v>17</v>
      </c>
      <c r="C6" s="35"/>
      <c r="D6" s="36" t="s">
        <v>23</v>
      </c>
      <c r="E6" s="70" t="s">
        <v>37</v>
      </c>
      <c r="F6" s="37" t="s">
        <v>26</v>
      </c>
    </row>
    <row r="7" spans="2:7" ht="37.5" customHeight="1">
      <c r="B7" s="118"/>
      <c r="C7" s="38"/>
      <c r="D7" s="39" t="s">
        <v>15</v>
      </c>
      <c r="E7" s="71" t="s">
        <v>39</v>
      </c>
      <c r="F7" s="37" t="s">
        <v>30</v>
      </c>
      <c r="G7" s="116" t="s">
        <v>31</v>
      </c>
    </row>
    <row r="8" spans="2:7" ht="37.5" customHeight="1">
      <c r="B8" s="119"/>
      <c r="C8" s="40"/>
      <c r="D8" s="39" t="s">
        <v>16</v>
      </c>
      <c r="E8" s="72">
        <v>12345</v>
      </c>
      <c r="F8" s="37" t="s">
        <v>45</v>
      </c>
      <c r="G8" s="116"/>
    </row>
    <row r="9" spans="2:7" ht="37.5" customHeight="1">
      <c r="B9" s="117" t="s">
        <v>13</v>
      </c>
      <c r="C9" s="35"/>
      <c r="D9" s="39" t="s">
        <v>11</v>
      </c>
      <c r="E9" s="71" t="s">
        <v>38</v>
      </c>
      <c r="F9" s="41" t="s">
        <v>27</v>
      </c>
      <c r="G9" s="116"/>
    </row>
    <row r="10" spans="2:7" ht="37.5" customHeight="1">
      <c r="B10" s="118"/>
      <c r="C10" s="38"/>
      <c r="D10" s="39" t="s">
        <v>9</v>
      </c>
      <c r="E10" s="71" t="s">
        <v>33</v>
      </c>
      <c r="F10" s="37" t="s">
        <v>28</v>
      </c>
      <c r="G10" s="116"/>
    </row>
    <row r="11" spans="2:6" ht="37.5" customHeight="1">
      <c r="B11" s="118"/>
      <c r="C11" s="38"/>
      <c r="D11" s="39" t="s">
        <v>24</v>
      </c>
      <c r="E11" s="71" t="s">
        <v>40</v>
      </c>
      <c r="F11" s="37" t="s">
        <v>32</v>
      </c>
    </row>
    <row r="12" spans="2:6" ht="37.5" customHeight="1">
      <c r="B12" s="118"/>
      <c r="C12" s="38"/>
      <c r="D12" s="39" t="s">
        <v>22</v>
      </c>
      <c r="E12" s="71" t="s">
        <v>34</v>
      </c>
      <c r="F12" s="120" t="s">
        <v>29</v>
      </c>
    </row>
    <row r="13" spans="2:6" ht="37.5" customHeight="1">
      <c r="B13" s="118"/>
      <c r="C13" s="38"/>
      <c r="D13" s="39" t="s">
        <v>7</v>
      </c>
      <c r="E13" s="71" t="s">
        <v>35</v>
      </c>
      <c r="F13" s="121"/>
    </row>
    <row r="14" spans="2:6" ht="37.5" customHeight="1" thickBot="1">
      <c r="B14" s="119"/>
      <c r="C14" s="40"/>
      <c r="D14" s="39" t="s">
        <v>8</v>
      </c>
      <c r="E14" s="73" t="s">
        <v>36</v>
      </c>
      <c r="F14" s="122"/>
    </row>
    <row r="15" ht="37.5" customHeight="1" thickTop="1"/>
    <row r="16" spans="2:3" ht="17.25">
      <c r="B16" s="30" t="s">
        <v>47</v>
      </c>
      <c r="C16" s="30"/>
    </row>
    <row r="17" spans="2:6" ht="18" customHeight="1" thickBot="1">
      <c r="B17" s="111" t="s">
        <v>18</v>
      </c>
      <c r="C17" s="111"/>
      <c r="D17" s="111"/>
      <c r="E17" s="42" t="s">
        <v>43</v>
      </c>
      <c r="F17" s="43" t="s">
        <v>25</v>
      </c>
    </row>
    <row r="18" spans="2:6" ht="37.5" customHeight="1" thickTop="1">
      <c r="B18" s="112" t="s">
        <v>17</v>
      </c>
      <c r="C18" s="113"/>
      <c r="D18" s="45" t="s">
        <v>2</v>
      </c>
      <c r="E18" s="46" t="s">
        <v>162</v>
      </c>
      <c r="F18" s="47"/>
    </row>
    <row r="19" spans="2:6" ht="37.5" customHeight="1">
      <c r="B19" s="114"/>
      <c r="C19" s="115"/>
      <c r="D19" s="48" t="s">
        <v>71</v>
      </c>
      <c r="E19" s="49">
        <v>40504</v>
      </c>
      <c r="F19" s="50" t="s">
        <v>161</v>
      </c>
    </row>
    <row r="20" spans="2:6" ht="37.5" customHeight="1">
      <c r="B20" s="114"/>
      <c r="C20" s="115"/>
      <c r="D20" s="51" t="s">
        <v>72</v>
      </c>
      <c r="E20" s="49">
        <v>40508</v>
      </c>
      <c r="F20" s="50" t="s">
        <v>161</v>
      </c>
    </row>
    <row r="21" spans="2:6" ht="37.5" customHeight="1">
      <c r="B21" s="114"/>
      <c r="C21" s="115"/>
      <c r="D21" s="51" t="s">
        <v>107</v>
      </c>
      <c r="E21" s="49">
        <v>40514</v>
      </c>
      <c r="F21" s="50" t="s">
        <v>161</v>
      </c>
    </row>
    <row r="22" spans="2:6" ht="37.5" customHeight="1">
      <c r="B22" s="114"/>
      <c r="C22" s="115"/>
      <c r="D22" s="51" t="s">
        <v>108</v>
      </c>
      <c r="E22" s="49">
        <v>40518</v>
      </c>
      <c r="F22" s="50" t="s">
        <v>161</v>
      </c>
    </row>
    <row r="23" spans="2:6" ht="37.5" customHeight="1" thickBot="1">
      <c r="B23" s="114"/>
      <c r="C23" s="115"/>
      <c r="D23" s="51" t="s">
        <v>109</v>
      </c>
      <c r="E23" s="52">
        <v>40539</v>
      </c>
      <c r="F23" s="50" t="s">
        <v>161</v>
      </c>
    </row>
    <row r="24" spans="2:6" s="55" customFormat="1" ht="52.5" customHeight="1" thickTop="1">
      <c r="B24" s="53"/>
      <c r="C24" s="53"/>
      <c r="D24" s="53"/>
      <c r="E24" s="54"/>
      <c r="F24" s="110"/>
    </row>
    <row r="25" spans="2:6" ht="37.5" customHeight="1" thickBot="1">
      <c r="B25" s="56" t="s">
        <v>1</v>
      </c>
      <c r="C25" s="44" t="s">
        <v>87</v>
      </c>
      <c r="D25" s="57" t="s">
        <v>18</v>
      </c>
      <c r="E25" s="58" t="s">
        <v>43</v>
      </c>
      <c r="F25" s="56" t="s">
        <v>25</v>
      </c>
    </row>
    <row r="26" spans="2:6" ht="37.5" customHeight="1" thickTop="1">
      <c r="B26" s="51" t="s">
        <v>77</v>
      </c>
      <c r="C26" s="79" t="s">
        <v>163</v>
      </c>
      <c r="D26" s="74" t="s">
        <v>92</v>
      </c>
      <c r="E26" s="60" t="s">
        <v>159</v>
      </c>
      <c r="F26" s="59" t="s">
        <v>97</v>
      </c>
    </row>
    <row r="27" spans="2:7" ht="37.5" customHeight="1">
      <c r="B27" s="51" t="s">
        <v>78</v>
      </c>
      <c r="C27" s="80" t="s">
        <v>110</v>
      </c>
      <c r="D27" s="74" t="s">
        <v>93</v>
      </c>
      <c r="E27" s="60" t="s">
        <v>20</v>
      </c>
      <c r="F27" s="59" t="s">
        <v>94</v>
      </c>
      <c r="G27" s="61"/>
    </row>
    <row r="28" spans="2:7" ht="37.5" customHeight="1">
      <c r="B28" s="51" t="s">
        <v>79</v>
      </c>
      <c r="C28" s="80" t="s">
        <v>163</v>
      </c>
      <c r="D28" s="75" t="s">
        <v>4</v>
      </c>
      <c r="E28" s="62" t="s">
        <v>20</v>
      </c>
      <c r="F28" s="59" t="s">
        <v>95</v>
      </c>
      <c r="G28" s="61"/>
    </row>
    <row r="29" spans="2:7" ht="37.5" customHeight="1">
      <c r="B29" s="51" t="s">
        <v>80</v>
      </c>
      <c r="C29" s="80" t="s">
        <v>163</v>
      </c>
      <c r="D29" s="74" t="s">
        <v>96</v>
      </c>
      <c r="E29" s="60" t="s">
        <v>88</v>
      </c>
      <c r="F29" s="59" t="s">
        <v>97</v>
      </c>
      <c r="G29" s="61"/>
    </row>
    <row r="30" spans="2:7" ht="37.5" customHeight="1">
      <c r="B30" s="51" t="s">
        <v>81</v>
      </c>
      <c r="C30" s="80" t="s">
        <v>110</v>
      </c>
      <c r="D30" s="74" t="s">
        <v>73</v>
      </c>
      <c r="E30" s="63"/>
      <c r="F30" s="64"/>
      <c r="G30" s="61"/>
    </row>
    <row r="31" spans="2:7" ht="37.5" customHeight="1">
      <c r="B31" s="51" t="s">
        <v>82</v>
      </c>
      <c r="C31" s="80" t="s">
        <v>163</v>
      </c>
      <c r="D31" s="76" t="s">
        <v>100</v>
      </c>
      <c r="E31" s="62" t="s">
        <v>21</v>
      </c>
      <c r="F31" s="59" t="s">
        <v>95</v>
      </c>
      <c r="G31" s="61"/>
    </row>
    <row r="32" spans="2:7" ht="37.5" customHeight="1">
      <c r="B32" s="51" t="s">
        <v>83</v>
      </c>
      <c r="C32" s="80" t="s">
        <v>163</v>
      </c>
      <c r="D32" s="77" t="s">
        <v>75</v>
      </c>
      <c r="E32" s="63"/>
      <c r="F32" s="64"/>
      <c r="G32" s="65"/>
    </row>
    <row r="33" spans="2:6" ht="37.5" customHeight="1">
      <c r="B33" s="51" t="s">
        <v>84</v>
      </c>
      <c r="C33" s="80" t="s">
        <v>163</v>
      </c>
      <c r="D33" s="75" t="s">
        <v>69</v>
      </c>
      <c r="E33" s="66" t="s">
        <v>70</v>
      </c>
      <c r="F33" s="67" t="s">
        <v>98</v>
      </c>
    </row>
    <row r="34" spans="2:6" ht="36.75" customHeight="1">
      <c r="B34" s="51" t="s">
        <v>85</v>
      </c>
      <c r="C34" s="80" t="s">
        <v>110</v>
      </c>
      <c r="D34" s="77" t="s">
        <v>99</v>
      </c>
      <c r="E34" s="68"/>
      <c r="F34" s="67"/>
    </row>
    <row r="35" spans="2:6" ht="36.75" customHeight="1" thickBot="1">
      <c r="B35" s="51" t="s">
        <v>86</v>
      </c>
      <c r="C35" s="81" t="s">
        <v>163</v>
      </c>
      <c r="D35" s="78" t="s">
        <v>74</v>
      </c>
      <c r="E35" s="69"/>
      <c r="F35" s="67"/>
    </row>
    <row r="36" ht="14.25" thickTop="1">
      <c r="F36" s="55"/>
    </row>
  </sheetData>
  <sheetProtection password="E7B6" sheet="1"/>
  <mergeCells count="6">
    <mergeCell ref="B17:D17"/>
    <mergeCell ref="B18:C23"/>
    <mergeCell ref="G7:G10"/>
    <mergeCell ref="B6:B8"/>
    <mergeCell ref="B9:B14"/>
    <mergeCell ref="F12:F14"/>
  </mergeCells>
  <conditionalFormatting sqref="C26:C35">
    <cfRule type="cellIs" priority="1" dxfId="2" operator="equal" stopIfTrue="1">
      <formula>"適用"</formula>
    </cfRule>
  </conditionalFormatting>
  <dataValidations count="5">
    <dataValidation type="list" allowBlank="1" showInputMessage="1" showErrorMessage="1" sqref="E28 E31">
      <formula1>"土木,建築,設備"</formula1>
    </dataValidation>
    <dataValidation type="list" allowBlank="1" showInputMessage="1" showErrorMessage="1" sqref="E27">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2 E30"/>
    <dataValidation type="list" allowBlank="1" showInputMessage="1" showErrorMessage="1" sqref="C26:C35">
      <formula1>"適用,不適用"</formula1>
    </dataValidation>
    <dataValidation allowBlank="1" showInputMessage="1" showErrorMessage="1" imeMode="halfAlpha" sqref="E13:E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5"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23" t="s">
        <v>150</v>
      </c>
      <c r="C2" s="123"/>
    </row>
    <row r="3" spans="2:3" ht="15.75" customHeight="1">
      <c r="B3" s="82"/>
      <c r="C3" s="82"/>
    </row>
    <row r="4" spans="2:3" ht="28.5">
      <c r="B4" s="123" t="s">
        <v>151</v>
      </c>
      <c r="C4" s="123"/>
    </row>
    <row r="5" spans="2:3" ht="58.5" customHeight="1">
      <c r="B5" s="83"/>
      <c r="C5" s="83"/>
    </row>
    <row r="6" spans="2:3" ht="73.5" customHeight="1">
      <c r="B6" s="84" t="s">
        <v>2</v>
      </c>
      <c r="C6" s="85" t="str">
        <f>'入力シート'!E18</f>
        <v>戸塚ポンプ場等揚水施設等整備工事</v>
      </c>
    </row>
    <row r="7" spans="2:3" ht="364.5" customHeight="1">
      <c r="B7" s="83"/>
      <c r="C7" s="83"/>
    </row>
    <row r="8" spans="2:3" ht="28.5">
      <c r="B8" s="123" t="s">
        <v>152</v>
      </c>
      <c r="C8" s="123"/>
    </row>
    <row r="9" spans="2:3" ht="28.5">
      <c r="B9" s="83"/>
      <c r="C9" s="83"/>
    </row>
    <row r="10" spans="2:3" ht="28.5">
      <c r="B10" s="83"/>
      <c r="C10" s="83"/>
    </row>
  </sheetData>
  <sheetProtection password="E7B6" sheet="1" objects="1" scenarios="1" formatCells="0" formatRows="0" insertRows="0"/>
  <mergeCells count="3">
    <mergeCell ref="B2:C2"/>
    <mergeCell ref="B4:C4"/>
    <mergeCell ref="B8:C8"/>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2" sqref="A2"/>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25390625" style="11" customWidth="1"/>
    <col min="8" max="16384" width="9.00390625" style="11" customWidth="1"/>
  </cols>
  <sheetData>
    <row r="1" ht="13.5">
      <c r="A1" s="11" t="s">
        <v>148</v>
      </c>
    </row>
    <row r="3" spans="1:7" ht="13.5">
      <c r="A3" s="130" t="s">
        <v>111</v>
      </c>
      <c r="B3" s="130"/>
      <c r="C3" s="130"/>
      <c r="D3" s="130"/>
      <c r="E3" s="130"/>
      <c r="F3" s="130"/>
      <c r="G3" s="130"/>
    </row>
    <row r="4" spans="1:7" ht="13.5">
      <c r="A4" s="130" t="s">
        <v>137</v>
      </c>
      <c r="B4" s="130"/>
      <c r="C4" s="125" t="str">
        <f>'入力シート'!E18</f>
        <v>戸塚ポンプ場等揚水施設等整備工事</v>
      </c>
      <c r="D4" s="125"/>
      <c r="E4" s="125"/>
      <c r="F4" s="125"/>
      <c r="G4" s="125"/>
    </row>
    <row r="5" spans="1:7" ht="41.25" customHeight="1">
      <c r="A5" s="130" t="s">
        <v>141</v>
      </c>
      <c r="B5" s="130"/>
      <c r="C5" s="130"/>
      <c r="D5" s="130"/>
      <c r="E5" s="130"/>
      <c r="F5" s="130"/>
      <c r="G5" s="130"/>
    </row>
    <row r="6" spans="1:2" ht="7.5" customHeight="1">
      <c r="A6" s="12"/>
      <c r="B6" s="12"/>
    </row>
    <row r="7" spans="1:7" ht="42.75" customHeight="1">
      <c r="A7" s="124" t="s">
        <v>131</v>
      </c>
      <c r="B7" s="124"/>
      <c r="C7" s="124"/>
      <c r="D7" s="124"/>
      <c r="E7" s="124"/>
      <c r="F7" s="124"/>
      <c r="G7" s="124"/>
    </row>
    <row r="8" spans="1:7" ht="7.5" customHeight="1">
      <c r="A8" s="12"/>
      <c r="B8" s="12"/>
      <c r="C8" s="12"/>
      <c r="D8" s="12"/>
      <c r="E8" s="12"/>
      <c r="F8" s="12"/>
      <c r="G8" s="12"/>
    </row>
    <row r="9" spans="1:7" ht="32.25" customHeight="1">
      <c r="A9" s="126" t="s">
        <v>132</v>
      </c>
      <c r="B9" s="126"/>
      <c r="C9" s="126"/>
      <c r="D9" s="126"/>
      <c r="E9" s="126"/>
      <c r="F9" s="126"/>
      <c r="G9" s="126"/>
    </row>
    <row r="10" spans="2:6" ht="13.5">
      <c r="B10" s="132" t="s">
        <v>101</v>
      </c>
      <c r="C10" s="132"/>
      <c r="D10" s="132"/>
      <c r="E10" s="10" t="s">
        <v>102</v>
      </c>
      <c r="F10" s="14"/>
    </row>
    <row r="11" spans="2:6" ht="13.5">
      <c r="B11" s="131" t="s">
        <v>103</v>
      </c>
      <c r="C11" s="131"/>
      <c r="D11" s="131"/>
      <c r="E11" s="15">
        <f>'入力シート'!E19</f>
        <v>40504</v>
      </c>
      <c r="F11" s="16"/>
    </row>
    <row r="12" spans="2:6" ht="13.5">
      <c r="B12" s="131" t="s">
        <v>104</v>
      </c>
      <c r="C12" s="131"/>
      <c r="D12" s="131"/>
      <c r="E12" s="15">
        <f>'入力シート'!E20</f>
        <v>40508</v>
      </c>
      <c r="F12" s="16"/>
    </row>
    <row r="13" spans="2:6" ht="13.5">
      <c r="B13" s="131" t="s">
        <v>105</v>
      </c>
      <c r="C13" s="131"/>
      <c r="D13" s="131"/>
      <c r="E13" s="17">
        <f>'入力シート'!E21</f>
        <v>40514</v>
      </c>
      <c r="F13" s="18"/>
    </row>
    <row r="14" spans="2:6" ht="13.5">
      <c r="B14" s="131"/>
      <c r="C14" s="131"/>
      <c r="D14" s="131"/>
      <c r="E14" s="19">
        <f>'入力シート'!E22</f>
        <v>40518</v>
      </c>
      <c r="F14" s="20"/>
    </row>
    <row r="15" spans="2:6" ht="13.5">
      <c r="B15" s="131" t="s">
        <v>106</v>
      </c>
      <c r="C15" s="131"/>
      <c r="D15" s="131"/>
      <c r="E15" s="21">
        <f>'入力シート'!E23</f>
        <v>40539</v>
      </c>
      <c r="F15" s="22"/>
    </row>
    <row r="16" ht="7.5" customHeight="1"/>
    <row r="17" spans="1:7" ht="182.25" customHeight="1">
      <c r="A17" s="127" t="s">
        <v>164</v>
      </c>
      <c r="B17" s="127"/>
      <c r="C17" s="127"/>
      <c r="D17" s="127"/>
      <c r="E17" s="127"/>
      <c r="F17" s="127"/>
      <c r="G17" s="127"/>
    </row>
    <row r="18" spans="1:7" s="24" customFormat="1" ht="7.5" customHeight="1">
      <c r="A18" s="23"/>
      <c r="B18" s="23"/>
      <c r="C18" s="23"/>
      <c r="D18" s="23"/>
      <c r="E18" s="23"/>
      <c r="F18" s="23"/>
      <c r="G18" s="23"/>
    </row>
    <row r="19" spans="1:7" ht="30" customHeight="1">
      <c r="A19" s="124" t="s">
        <v>133</v>
      </c>
      <c r="B19" s="124"/>
      <c r="C19" s="124"/>
      <c r="D19" s="124"/>
      <c r="E19" s="124"/>
      <c r="F19" s="124"/>
      <c r="G19" s="124"/>
    </row>
    <row r="20" spans="2:7" s="25" customFormat="1" ht="16.5" customHeight="1">
      <c r="B20" s="128" t="s">
        <v>114</v>
      </c>
      <c r="C20" s="128"/>
      <c r="D20" s="128" t="s">
        <v>113</v>
      </c>
      <c r="E20" s="128"/>
      <c r="F20" s="128"/>
      <c r="G20" s="26"/>
    </row>
    <row r="21" spans="1:7" ht="30" customHeight="1">
      <c r="A21" s="12"/>
      <c r="B21" s="129" t="s">
        <v>115</v>
      </c>
      <c r="C21" s="129"/>
      <c r="D21" s="134" t="str">
        <f>IF('入力シート'!C26="適用",'入力シート'!E26,"今回工事ではこの項目を適用しません。")</f>
        <v>今回工事ではこの項目を適用しません。</v>
      </c>
      <c r="E21" s="134"/>
      <c r="F21" s="134"/>
      <c r="G21" s="27"/>
    </row>
    <row r="22" spans="1:7" ht="30.75" customHeight="1">
      <c r="A22" s="12"/>
      <c r="B22" s="129" t="s">
        <v>145</v>
      </c>
      <c r="C22" s="129"/>
      <c r="D22" s="134" t="str">
        <f>IF('入力シート'!C27="適用",'入力シート'!E27,"今回工事ではこの項目を適用しません。")</f>
        <v>土木</v>
      </c>
      <c r="E22" s="134"/>
      <c r="F22" s="134"/>
      <c r="G22" s="27"/>
    </row>
    <row r="23" spans="1:7" ht="30" customHeight="1">
      <c r="A23" s="12"/>
      <c r="B23" s="129" t="s">
        <v>116</v>
      </c>
      <c r="C23" s="129"/>
      <c r="D23" s="134" t="str">
        <f>IF('入力シート'!C28="適用",'入力シート'!E28,"今回工事ではこの項目を適用しません。")</f>
        <v>今回工事ではこの項目を適用しません。</v>
      </c>
      <c r="E23" s="134"/>
      <c r="F23" s="134"/>
      <c r="G23" s="27"/>
    </row>
    <row r="24" spans="1:7" ht="30" customHeight="1">
      <c r="A24" s="12"/>
      <c r="B24" s="129" t="s">
        <v>117</v>
      </c>
      <c r="C24" s="129"/>
      <c r="D24" s="134" t="str">
        <f>IF('入力シート'!C29="適用",'入力シート'!E29,"今回工事ではこの項目を適用しません。")</f>
        <v>今回工事ではこの項目を適用しません。</v>
      </c>
      <c r="E24" s="134"/>
      <c r="F24" s="134"/>
      <c r="G24" s="27"/>
    </row>
    <row r="25" spans="1:7" ht="30.75" customHeight="1">
      <c r="A25" s="12"/>
      <c r="B25" s="129" t="s">
        <v>118</v>
      </c>
      <c r="C25" s="129"/>
      <c r="D25" s="134" t="str">
        <f>IF('入力シート'!C31="適用",'入力シート'!E31,"今回工事ではこの項目を適用しません。")</f>
        <v>今回工事ではこの項目を適用しません。</v>
      </c>
      <c r="E25" s="134"/>
      <c r="F25" s="134"/>
      <c r="G25" s="27"/>
    </row>
    <row r="26" spans="1:7" ht="30" customHeight="1">
      <c r="A26" s="12"/>
      <c r="B26" s="129" t="s">
        <v>112</v>
      </c>
      <c r="C26" s="129"/>
      <c r="D26" s="134" t="str">
        <f>IF('入力シート'!C33="適用",'入力シート'!E33,"今回工事ではこの項目を適用しません。")</f>
        <v>今回工事ではこの項目を適用しません。</v>
      </c>
      <c r="E26" s="134"/>
      <c r="F26" s="134"/>
      <c r="G26" s="27"/>
    </row>
    <row r="27" spans="1:7" ht="30" customHeight="1">
      <c r="A27" s="12"/>
      <c r="B27" s="133" t="s">
        <v>146</v>
      </c>
      <c r="C27" s="133"/>
      <c r="D27" s="133"/>
      <c r="E27" s="133"/>
      <c r="F27" s="133"/>
      <c r="G27" s="27"/>
    </row>
    <row r="28" spans="1:7" ht="7.5" customHeight="1">
      <c r="A28" s="28"/>
      <c r="B28" s="28"/>
      <c r="C28" s="28"/>
      <c r="D28" s="28"/>
      <c r="E28" s="28"/>
      <c r="F28" s="28"/>
      <c r="G28" s="28"/>
    </row>
    <row r="29" spans="1:7" ht="284.25" customHeight="1">
      <c r="A29" s="124" t="s">
        <v>142</v>
      </c>
      <c r="B29" s="124"/>
      <c r="C29" s="124"/>
      <c r="D29" s="124"/>
      <c r="E29" s="124"/>
      <c r="F29" s="124"/>
      <c r="G29" s="124"/>
    </row>
    <row r="30" spans="1:7" ht="7.5" customHeight="1">
      <c r="A30" s="12"/>
      <c r="B30" s="12"/>
      <c r="C30" s="12"/>
      <c r="D30" s="12"/>
      <c r="E30" s="12"/>
      <c r="F30" s="12"/>
      <c r="G30" s="12"/>
    </row>
    <row r="31" spans="1:7" ht="28.5" customHeight="1">
      <c r="A31" s="124" t="s">
        <v>134</v>
      </c>
      <c r="B31" s="124"/>
      <c r="C31" s="124"/>
      <c r="D31" s="124"/>
      <c r="E31" s="124"/>
      <c r="F31" s="124"/>
      <c r="G31" s="124"/>
    </row>
    <row r="32" spans="1:7" ht="7.5" customHeight="1">
      <c r="A32" s="12"/>
      <c r="B32" s="12"/>
      <c r="C32" s="12"/>
      <c r="D32" s="12"/>
      <c r="E32" s="12"/>
      <c r="F32" s="12"/>
      <c r="G32" s="12"/>
    </row>
    <row r="33" spans="1:7" ht="33.75" customHeight="1">
      <c r="A33" s="124" t="s">
        <v>149</v>
      </c>
      <c r="B33" s="124"/>
      <c r="C33" s="124"/>
      <c r="D33" s="124"/>
      <c r="E33" s="124"/>
      <c r="F33" s="124"/>
      <c r="G33" s="124"/>
    </row>
    <row r="34" spans="1:7" ht="7.5" customHeight="1">
      <c r="A34" s="12"/>
      <c r="B34" s="12"/>
      <c r="C34" s="12"/>
      <c r="D34" s="12"/>
      <c r="E34" s="12"/>
      <c r="F34" s="12"/>
      <c r="G34" s="12"/>
    </row>
    <row r="35" spans="1:7" ht="344.25" customHeight="1">
      <c r="A35" s="124" t="s">
        <v>147</v>
      </c>
      <c r="B35" s="124"/>
      <c r="C35" s="124"/>
      <c r="D35" s="124"/>
      <c r="E35" s="124"/>
      <c r="F35" s="124"/>
      <c r="G35" s="124"/>
    </row>
    <row r="36" spans="1:7" ht="6.75" customHeight="1">
      <c r="A36" s="12"/>
      <c r="B36" s="12"/>
      <c r="C36" s="12"/>
      <c r="D36" s="12"/>
      <c r="E36" s="12"/>
      <c r="F36" s="12"/>
      <c r="G36" s="12"/>
    </row>
    <row r="37" spans="1:7" ht="184.5" customHeight="1">
      <c r="A37" s="124" t="s">
        <v>160</v>
      </c>
      <c r="B37" s="124"/>
      <c r="C37" s="124"/>
      <c r="D37" s="124"/>
      <c r="E37" s="124"/>
      <c r="F37" s="124"/>
      <c r="G37" s="124"/>
    </row>
    <row r="38" spans="1:7" ht="9" customHeight="1">
      <c r="A38" s="13"/>
      <c r="B38" s="13"/>
      <c r="C38" s="13"/>
      <c r="D38" s="13"/>
      <c r="E38" s="13"/>
      <c r="F38" s="13"/>
      <c r="G38" s="13"/>
    </row>
    <row r="39" spans="1:7" ht="34.5" customHeight="1">
      <c r="A39" s="124" t="s">
        <v>135</v>
      </c>
      <c r="B39" s="124"/>
      <c r="C39" s="124"/>
      <c r="D39" s="124"/>
      <c r="E39" s="124"/>
      <c r="F39" s="124"/>
      <c r="G39" s="124"/>
    </row>
    <row r="40" spans="1:7" ht="7.5" customHeight="1">
      <c r="A40" s="12"/>
      <c r="B40" s="12"/>
      <c r="C40" s="12"/>
      <c r="D40" s="12"/>
      <c r="E40" s="12"/>
      <c r="F40" s="12"/>
      <c r="G40" s="12"/>
    </row>
    <row r="41" spans="1:7" ht="43.5" customHeight="1">
      <c r="A41" s="124" t="s">
        <v>139</v>
      </c>
      <c r="B41" s="124"/>
      <c r="C41" s="124"/>
      <c r="D41" s="124"/>
      <c r="E41" s="124"/>
      <c r="F41" s="124"/>
      <c r="G41" s="124"/>
    </row>
    <row r="42" spans="1:7" ht="7.5" customHeight="1">
      <c r="A42" s="12"/>
      <c r="B42" s="12"/>
      <c r="C42" s="12"/>
      <c r="D42" s="12"/>
      <c r="E42" s="12"/>
      <c r="F42" s="12"/>
      <c r="G42" s="12"/>
    </row>
    <row r="43" spans="1:7" ht="171" customHeight="1">
      <c r="A43" s="124" t="s">
        <v>143</v>
      </c>
      <c r="B43" s="124"/>
      <c r="C43" s="124"/>
      <c r="D43" s="124"/>
      <c r="E43" s="124"/>
      <c r="F43" s="124"/>
      <c r="G43" s="124"/>
    </row>
    <row r="44" spans="1:7" ht="7.5" customHeight="1">
      <c r="A44" s="12"/>
      <c r="B44" s="12"/>
      <c r="C44" s="12"/>
      <c r="D44" s="12"/>
      <c r="E44" s="12"/>
      <c r="F44" s="12"/>
      <c r="G44" s="12"/>
    </row>
    <row r="45" spans="1:7" ht="132" customHeight="1">
      <c r="A45" s="124" t="s">
        <v>136</v>
      </c>
      <c r="B45" s="124"/>
      <c r="C45" s="124"/>
      <c r="D45" s="124"/>
      <c r="E45" s="124"/>
      <c r="F45" s="124"/>
      <c r="G45" s="124"/>
    </row>
    <row r="46" spans="1:7" ht="7.5" customHeight="1">
      <c r="A46" s="12"/>
      <c r="B46" s="12"/>
      <c r="C46" s="12"/>
      <c r="D46" s="12"/>
      <c r="E46" s="12"/>
      <c r="F46" s="12"/>
      <c r="G46" s="12"/>
    </row>
    <row r="47" spans="1:7" ht="117.75" customHeight="1">
      <c r="A47" s="124" t="s">
        <v>138</v>
      </c>
      <c r="B47" s="124"/>
      <c r="C47" s="124"/>
      <c r="D47" s="124"/>
      <c r="E47" s="124"/>
      <c r="F47" s="124"/>
      <c r="G47" s="124"/>
    </row>
  </sheetData>
  <sheetProtection password="E7B6" sheet="1" formatCells="0" formatRows="0" insertRows="0"/>
  <mergeCells count="38">
    <mergeCell ref="B27:F27"/>
    <mergeCell ref="D25:F25"/>
    <mergeCell ref="D21:F21"/>
    <mergeCell ref="D26:F26"/>
    <mergeCell ref="D22:F22"/>
    <mergeCell ref="D23:F23"/>
    <mergeCell ref="B26:C26"/>
    <mergeCell ref="D24:F24"/>
    <mergeCell ref="B25:C25"/>
    <mergeCell ref="B22:C22"/>
    <mergeCell ref="A3:G3"/>
    <mergeCell ref="A5:G5"/>
    <mergeCell ref="A4:B4"/>
    <mergeCell ref="D20:F20"/>
    <mergeCell ref="B11:D11"/>
    <mergeCell ref="B12:D12"/>
    <mergeCell ref="B13:D14"/>
    <mergeCell ref="B15:D15"/>
    <mergeCell ref="B10:D10"/>
    <mergeCell ref="A29:G29"/>
    <mergeCell ref="C4:G4"/>
    <mergeCell ref="A7:G7"/>
    <mergeCell ref="A9:G9"/>
    <mergeCell ref="A17:G17"/>
    <mergeCell ref="A19:G19"/>
    <mergeCell ref="B20:C20"/>
    <mergeCell ref="B24:C24"/>
    <mergeCell ref="B23:C23"/>
    <mergeCell ref="B21:C21"/>
    <mergeCell ref="A31:G31"/>
    <mergeCell ref="A33:G33"/>
    <mergeCell ref="A37:G37"/>
    <mergeCell ref="A47:G47"/>
    <mergeCell ref="A35:G35"/>
    <mergeCell ref="A41:G41"/>
    <mergeCell ref="A43:G43"/>
    <mergeCell ref="A39:G39"/>
    <mergeCell ref="A45:G45"/>
  </mergeCells>
  <printOptions/>
  <pageMargins left="0.65" right="0.16" top="0.4" bottom="0.29" header="0.27" footer="0.1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
      <selection activeCell="A1" sqref="A1:H1"/>
    </sheetView>
  </sheetViews>
  <sheetFormatPr defaultColWidth="9.00390625" defaultRowHeight="13.5"/>
  <cols>
    <col min="1" max="3" width="9.00390625" style="1" customWidth="1"/>
    <col min="4" max="4" width="5.00390625" style="1" bestFit="1" customWidth="1"/>
    <col min="5" max="5" width="27.375" style="1" customWidth="1"/>
    <col min="6" max="6" width="9.625" style="1" customWidth="1"/>
    <col min="7" max="7" width="24.875" style="1" customWidth="1"/>
    <col min="8" max="8" width="7.125" style="1" customWidth="1"/>
    <col min="9" max="16384" width="9.00390625" style="1" customWidth="1"/>
  </cols>
  <sheetData>
    <row r="1" spans="1:8" ht="13.5">
      <c r="A1" s="148" t="s">
        <v>50</v>
      </c>
      <c r="B1" s="148"/>
      <c r="C1" s="148"/>
      <c r="D1" s="148"/>
      <c r="E1" s="148"/>
      <c r="F1" s="148"/>
      <c r="G1" s="148"/>
      <c r="H1" s="148"/>
    </row>
    <row r="2" spans="1:8" ht="13.5">
      <c r="A2" s="149" t="s">
        <v>51</v>
      </c>
      <c r="B2" s="149"/>
      <c r="C2" s="149"/>
      <c r="D2" s="149"/>
      <c r="E2" s="149"/>
      <c r="F2" s="149"/>
      <c r="G2" s="149"/>
      <c r="H2" s="149"/>
    </row>
    <row r="3" spans="1:8" ht="25.5">
      <c r="A3" s="2" t="s">
        <v>52</v>
      </c>
      <c r="B3" s="2" t="s">
        <v>66</v>
      </c>
      <c r="C3" s="2" t="s">
        <v>67</v>
      </c>
      <c r="D3" s="2" t="s">
        <v>53</v>
      </c>
      <c r="E3" s="2" t="s">
        <v>54</v>
      </c>
      <c r="F3" s="2" t="s">
        <v>68</v>
      </c>
      <c r="G3" s="2" t="s">
        <v>55</v>
      </c>
      <c r="H3" s="2" t="s">
        <v>56</v>
      </c>
    </row>
    <row r="4" spans="1:8" ht="33.75">
      <c r="A4" s="3" t="s">
        <v>121</v>
      </c>
      <c r="B4" s="4"/>
      <c r="C4" s="5"/>
      <c r="D4" s="6" t="s">
        <v>57</v>
      </c>
      <c r="E4" s="7" t="s">
        <v>124</v>
      </c>
      <c r="F4" s="5"/>
      <c r="G4" s="4"/>
      <c r="H4" s="8"/>
    </row>
    <row r="5" spans="1:8" ht="56.25" customHeight="1">
      <c r="A5" s="140" t="s">
        <v>127</v>
      </c>
      <c r="B5" s="135" t="s">
        <v>58</v>
      </c>
      <c r="C5" s="135" t="str">
        <f>IF('入力シート'!C26="適用","過去14年間の同種工事の施工実績（※1）","今回工事ではこの項目を適用しません。")</f>
        <v>今回工事ではこの項目を適用しません。</v>
      </c>
      <c r="D5" s="140" t="str">
        <f>IF('入力シート'!C26="適用","１号","不要")</f>
        <v>不要</v>
      </c>
      <c r="E5" s="145" t="str">
        <f>IF('入力シート'!C26="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※必ず、工事名だけでなく、具体的評価項目を満たしていることを証明できる書類を添付してください。","今回工事ではこの項目を適用しません。")</f>
        <v>今回工事ではこの項目を適用しません。</v>
      </c>
      <c r="F5" s="140">
        <f>IF('入力シート'!C26="適用","施工実績を証明する書類（契約書の写し又はコリンズ登録の写し等）","")</f>
      </c>
      <c r="G5" s="7">
        <f>IF('入力シート'!$C$26="適用","平成8年4月1日以降に完成した本市発注の同種工事の元請としての施工実績がある。","")</f>
      </c>
      <c r="H5" s="9">
        <f>IF('入力シート'!$C$26="適用",4,"")</f>
      </c>
    </row>
    <row r="6" spans="1:8" ht="58.5" customHeight="1">
      <c r="A6" s="144"/>
      <c r="B6" s="135"/>
      <c r="C6" s="135"/>
      <c r="D6" s="144"/>
      <c r="E6" s="146"/>
      <c r="F6" s="144"/>
      <c r="G6" s="7">
        <f>IF('入力シート'!$C$26="適用","平成8年4月1日以降に完成した本市発注以外の同種工事の元請としての施工実績がある。","")</f>
      </c>
      <c r="H6" s="9">
        <f>IF('入力シート'!$C$26="適用",2,"")</f>
      </c>
    </row>
    <row r="7" spans="1:8" ht="25.5" customHeight="1">
      <c r="A7" s="144"/>
      <c r="B7" s="135"/>
      <c r="C7" s="135"/>
      <c r="D7" s="141"/>
      <c r="E7" s="147"/>
      <c r="F7" s="141"/>
      <c r="G7" s="7">
        <f>IF('入力シート'!$C$26="適用","実績なし","")</f>
      </c>
      <c r="H7" s="9">
        <f>IF('入力シート'!$C$26="適用",0,"")</f>
      </c>
    </row>
    <row r="8" spans="1:8" ht="46.5" customHeight="1">
      <c r="A8" s="144"/>
      <c r="B8" s="135" t="s">
        <v>59</v>
      </c>
      <c r="C8" s="135" t="str">
        <f>IF('入力シート'!C27="適用","過去２年間の同一登録工種工事での工事成績評定点80点以上の回数（※3）","今回工事ではこの項目を適用しません。")</f>
        <v>過去２年間の同一登録工種工事での工事成績評定点80点以上の回数（※3）</v>
      </c>
      <c r="D8" s="140" t="str">
        <f>IF('入力シート'!C27="適用","１号","不要")</f>
        <v>１号</v>
      </c>
      <c r="E8" s="145" t="str">
        <f>IF('入力シート'!C27="適用","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8" s="140" t="str">
        <f>IF('入力シート'!C27="適用","工事完成検査結果通知書の写し","")</f>
        <v>工事完成検査結果通知書の写し</v>
      </c>
      <c r="G8" s="7" t="str">
        <f>IF('入力シート'!$C$27="適用","平成20年4月1日以降に完成した本件工事と同一登録工種で評定点80点以上の本市発注工事が２件以上ある。","")</f>
        <v>平成20年4月1日以降に完成した本件工事と同一登録工種で評定点80点以上の本市発注工事が２件以上ある。</v>
      </c>
      <c r="H8" s="9">
        <f>IF('入力シート'!$C$27="適用",4,"")</f>
        <v>4</v>
      </c>
    </row>
    <row r="9" spans="1:8" ht="48.75" customHeight="1">
      <c r="A9" s="144"/>
      <c r="B9" s="135"/>
      <c r="C9" s="135"/>
      <c r="D9" s="144"/>
      <c r="E9" s="146"/>
      <c r="F9" s="144"/>
      <c r="G9" s="7" t="str">
        <f>IF('入力シート'!$C$27="適用","平成20年4月1日以降に完成した本件工事と同一登録工種で評定点80点以上の本市発注工事が１件ある。","")</f>
        <v>平成20年4月1日以降に完成した本件工事と同一登録工種で評定点80点以上の本市発注工事が１件ある。</v>
      </c>
      <c r="H9" s="9">
        <f>IF('入力シート'!$C$27="適用",2,"")</f>
        <v>2</v>
      </c>
    </row>
    <row r="10" spans="1:8" ht="13.5">
      <c r="A10" s="144"/>
      <c r="B10" s="135"/>
      <c r="C10" s="135"/>
      <c r="D10" s="141"/>
      <c r="E10" s="147"/>
      <c r="F10" s="141"/>
      <c r="G10" s="7" t="str">
        <f>IF('入力シート'!$C$27="適用","該当なし","")</f>
        <v>該当なし</v>
      </c>
      <c r="H10" s="9">
        <f>IF('入力シート'!$C$27="適用",0,"")</f>
        <v>0</v>
      </c>
    </row>
    <row r="11" spans="1:8" ht="46.5" customHeight="1">
      <c r="A11" s="144"/>
      <c r="B11" s="135" t="s">
        <v>48</v>
      </c>
      <c r="C11" s="135" t="str">
        <f>IF('入力シート'!C28="適用","過去5年間の優良工事請負業者表彰の回数（※3）","今回工事ではこの項目を適用しません。")</f>
        <v>今回工事ではこの項目を適用しません。</v>
      </c>
      <c r="D11" s="140" t="str">
        <f>IF('入力シート'!C28="適用","１号","不要")</f>
        <v>不要</v>
      </c>
      <c r="E11" s="145" t="str">
        <f>IF('入力シート'!C28="適用","平成17年度以降に本件工事と同一部門で、本市における優良工事請負業者表彰を受けている場合に記入して下さい。","今回工事ではこの項目を適用しません。")</f>
        <v>今回工事ではこの項目を適用しません。</v>
      </c>
      <c r="F11" s="140">
        <f>IF('入力シート'!C28="適用","不要","")</f>
      </c>
      <c r="G11" s="7">
        <f>IF('入力シート'!$C$28="適用","平成17年度以降に本件工事と同一部門で、本市における優良工事請負業者表彰を２回以上受けている。","")</f>
      </c>
      <c r="H11" s="9">
        <f>IF('入力シート'!$C$28="適用",4,"")</f>
      </c>
    </row>
    <row r="12" spans="1:8" ht="46.5" customHeight="1">
      <c r="A12" s="144"/>
      <c r="B12" s="135"/>
      <c r="C12" s="135"/>
      <c r="D12" s="144"/>
      <c r="E12" s="146"/>
      <c r="F12" s="144"/>
      <c r="G12" s="7">
        <f>IF('入力シート'!$C$28="適用","平成17年度以降に本件工事と同一部門で、本市における優良工事請負業者表彰を１回受けている。","")</f>
      </c>
      <c r="H12" s="9">
        <f>IF('入力シート'!$C$28="適用",2,"")</f>
      </c>
    </row>
    <row r="13" spans="1:8" ht="13.5">
      <c r="A13" s="144"/>
      <c r="B13" s="135"/>
      <c r="C13" s="135"/>
      <c r="D13" s="141"/>
      <c r="E13" s="147"/>
      <c r="F13" s="141"/>
      <c r="G13" s="7">
        <f>IF('入力シート'!$C$28="適用","該当なし","")</f>
      </c>
      <c r="H13" s="9">
        <f>IF('入力シート'!$C$28="適用",0,"")</f>
      </c>
    </row>
    <row r="14" spans="1:8" ht="71.25" customHeight="1">
      <c r="A14" s="144"/>
      <c r="B14" s="135" t="s">
        <v>128</v>
      </c>
      <c r="C14" s="135" t="str">
        <f>IF('入力シート'!C29="適用","配置予定技術者（入札公告に定める技術者）が有する過去14年間の同種工事の施工経験（※1）","今回工事ではこの項目を適用しません。")</f>
        <v>今回工事ではこの項目を適用しません。</v>
      </c>
      <c r="D14" s="140" t="str">
        <f>IF('入力シート'!C29="適用","１号","不要")</f>
        <v>不要</v>
      </c>
      <c r="E14" s="145" t="str">
        <f>IF('入力シート'!C29="適用","配置予定技術者（入札公告に定める技術者）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
"&amp;"※必ず、工事名だけでなく、具体的評価項目を満たしていることを証明できる書類を添付してください。","今回工事ではこの項目を適用しません。")</f>
        <v>今回工事ではこの項目を適用しません。</v>
      </c>
      <c r="F14" s="140">
        <f>IF('入力シート'!C29="適用","施工経験を証明する書類（コリンズ登録の写し等）","")</f>
      </c>
      <c r="G14" s="7">
        <f>IF('入力シート'!$C$29="適用","平成8年4月1日以降に完成した本市発注の同種工事の元請としての施工経験(主任技術者、監理技術者、現場代理人のうち、いずれかの経験)がある。","")</f>
      </c>
      <c r="H14" s="9">
        <f>IF('入力シート'!$C$29="適用",4,"")</f>
      </c>
    </row>
    <row r="15" spans="1:8" ht="68.25" customHeight="1">
      <c r="A15" s="144"/>
      <c r="B15" s="135"/>
      <c r="C15" s="135"/>
      <c r="D15" s="144"/>
      <c r="E15" s="146"/>
      <c r="F15" s="144"/>
      <c r="G15" s="7">
        <f>IF('入力シート'!$C$29="適用","平成8年4月1日以降に完成した本市発注以外の同種工事の元請としての施工経験(主任技術者、監理技術者、現場代理人のうち、いずれかの経験)がある。","")</f>
      </c>
      <c r="H15" s="9">
        <f>IF('入力シート'!$C$29="適用",2,"")</f>
      </c>
    </row>
    <row r="16" spans="1:8" ht="68.25" customHeight="1">
      <c r="A16" s="144"/>
      <c r="B16" s="135"/>
      <c r="C16" s="135"/>
      <c r="D16" s="144"/>
      <c r="E16" s="146"/>
      <c r="F16" s="144"/>
      <c r="G16" s="137">
        <f>IF('入力シート'!$C$29="適用","該当なし","")</f>
      </c>
      <c r="H16" s="142">
        <f>IF('入力シート'!$C$29="適用",0,"")</f>
      </c>
    </row>
    <row r="17" spans="1:8" ht="32.25" customHeight="1">
      <c r="A17" s="144"/>
      <c r="B17" s="135"/>
      <c r="C17" s="135"/>
      <c r="D17" s="141"/>
      <c r="E17" s="147"/>
      <c r="F17" s="141"/>
      <c r="G17" s="138"/>
      <c r="H17" s="138"/>
    </row>
    <row r="18" spans="1:8" ht="62.25" customHeight="1">
      <c r="A18" s="144"/>
      <c r="B18" s="135" t="s">
        <v>129</v>
      </c>
      <c r="C18" s="135" t="str">
        <f>IF('入力シート'!C30="適用","配置予定技術者（入札公告に定める技術者）が有する資格","今回工事ではこの項目を適用しません。")</f>
        <v>配置予定技術者（入札公告に定める技術者）が有する資格</v>
      </c>
      <c r="D18" s="140" t="str">
        <f>IF('入力シート'!C30="適用","１号","不要")</f>
        <v>１号</v>
      </c>
      <c r="E18" s="139" t="str">
        <f>IF('入力シート'!C30="適用","配置予定技術者（入札公告に定める技術者）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配置予定技術者（入札公告に定める技術者）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v>
      </c>
      <c r="F18" s="136" t="str">
        <f>IF('入力シート'!C30="適用","監理技術者資格者証及び監理技術者講習終了証の写し","")</f>
        <v>監理技術者資格者証及び監理技術者講習終了証の写し</v>
      </c>
      <c r="G18" s="7" t="str">
        <f>IF('入力シート'!$C$30="適用","監理技術者の配置を必要としない工事において、監理技術者資格者証を有する技術者を配置する。","")</f>
        <v>監理技術者の配置を必要としない工事において、監理技術者資格者証を有する技術者を配置する。</v>
      </c>
      <c r="H18" s="9">
        <f>IF('入力シート'!$C$30="適用",4,"")</f>
        <v>4</v>
      </c>
    </row>
    <row r="19" spans="1:8" ht="62.25" customHeight="1">
      <c r="A19" s="141"/>
      <c r="B19" s="135"/>
      <c r="C19" s="135"/>
      <c r="D19" s="141"/>
      <c r="E19" s="139"/>
      <c r="F19" s="136"/>
      <c r="G19" s="7" t="str">
        <f>IF('入力シート'!$C$30="適用","監理技術者の配置を必要としない工事において、監理技術者資格者証を有する技術者を配置しない。","")</f>
        <v>監理技術者の配置を必要としない工事において、監理技術者資格者証を有する技術者を配置しない。</v>
      </c>
      <c r="H19" s="9">
        <f>IF('入力シート'!$C$30="適用",0,"")</f>
        <v>0</v>
      </c>
    </row>
    <row r="20" spans="1:8" ht="54.75" customHeight="1">
      <c r="A20" s="140" t="s">
        <v>127</v>
      </c>
      <c r="B20" s="135" t="s">
        <v>130</v>
      </c>
      <c r="C20" s="135" t="str">
        <f>IF('入力シート'!C31="適用","過去3年間の配置予定現場代理人の横浜市優良工事技術者表彰の有無","今回工事ではこの項目を適用しません。")</f>
        <v>今回工事ではこの項目を適用しません。</v>
      </c>
      <c r="D20" s="140" t="str">
        <f>IF('入力シート'!C31="適用","１号","不要")</f>
        <v>不要</v>
      </c>
      <c r="E20" s="139" t="str">
        <f>IF('入力シート'!C31="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今回工事ではこの項目を適用しません。")</f>
        <v>今回工事ではこの項目を適用しません。</v>
      </c>
      <c r="F20" s="136">
        <f>IF('入力シート'!C31="適用","不要","")</f>
      </c>
      <c r="G20" s="7">
        <f>IF('入力シート'!$C$31="適用","平成19年度以降に配置現場代理人が本件工事と同一部門で横浜市優良工事技術者表彰を受けている。","")</f>
      </c>
      <c r="H20" s="9">
        <f>IF('入力シート'!$C$31="適用",2,"")</f>
      </c>
    </row>
    <row r="21" spans="1:8" ht="54.75" customHeight="1">
      <c r="A21" s="144"/>
      <c r="B21" s="135"/>
      <c r="C21" s="135"/>
      <c r="D21" s="144"/>
      <c r="E21" s="139"/>
      <c r="F21" s="136"/>
      <c r="G21" s="137">
        <f>IF('入力シート'!$C$31="適用","受けていない。","")</f>
      </c>
      <c r="H21" s="142">
        <f>IF('入力シート'!$C$31="適用",0,"")</f>
      </c>
    </row>
    <row r="22" spans="1:8" ht="30" customHeight="1">
      <c r="A22" s="144"/>
      <c r="B22" s="135"/>
      <c r="C22" s="135"/>
      <c r="D22" s="141"/>
      <c r="E22" s="139"/>
      <c r="F22" s="136"/>
      <c r="G22" s="138"/>
      <c r="H22" s="138"/>
    </row>
    <row r="23" spans="1:8" ht="40.5" customHeight="1">
      <c r="A23" s="144"/>
      <c r="B23" s="135" t="s">
        <v>60</v>
      </c>
      <c r="C23" s="135" t="str">
        <f>IF('入力シート'!C32="適用","品質管理マネジメントシステム(ISO9001)の取得の有無","今回工事ではこの項目を適用しません。")</f>
        <v>今回工事ではこの項目を適用しません。</v>
      </c>
      <c r="D23" s="140" t="str">
        <f>IF('入力シート'!C32="適用","１号","不要")</f>
        <v>不要</v>
      </c>
      <c r="E23" s="139" t="str">
        <f>IF('入力シート'!C32="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3" s="136">
        <f>IF('入力シート'!C32="適用","登録証の写し及び登録範囲が確認できる付属書等の写し","")</f>
      </c>
      <c r="G23" s="7">
        <f>IF('入力シート'!$C$32="適用","ISO9001を横浜市内の事業所を含む範囲で登録している。","")</f>
      </c>
      <c r="H23" s="9">
        <f>IF('入力シート'!$C$32="適用",2,"")</f>
      </c>
    </row>
    <row r="24" spans="1:8" ht="41.25" customHeight="1">
      <c r="A24" s="141"/>
      <c r="B24" s="135"/>
      <c r="C24" s="135"/>
      <c r="D24" s="141"/>
      <c r="E24" s="139"/>
      <c r="F24" s="136"/>
      <c r="G24" s="7">
        <f>IF('入力シート'!$C$32="適用","登録していない。","")</f>
      </c>
      <c r="H24" s="9">
        <f>IF('入力シート'!$C$32="適用",0,"")</f>
      </c>
    </row>
    <row r="25" spans="1:8" ht="57" customHeight="1">
      <c r="A25" s="135" t="s">
        <v>61</v>
      </c>
      <c r="B25" s="135" t="s">
        <v>62</v>
      </c>
      <c r="C25" s="135" t="str">
        <f>IF('入力シート'!C33="適用","建設業の許可における主たる営業所の所在地","今回工事ではこの項目を適用しません。")</f>
        <v>今回工事ではこの項目を適用しません。</v>
      </c>
      <c r="D25" s="140" t="str">
        <f>IF('入力シート'!C33="適用","１号","不要")</f>
        <v>不要</v>
      </c>
      <c r="E25" s="139" t="str">
        <f>IF('入力シート'!C33="適用","建設業の許可における主たる営業所の所在地を記入して下さい。またその内容を証明するため、右記資料を添付資料欄に資料名を記入のうえ、添付して下さい。","今回工事ではこの項目を適用しません。")</f>
        <v>今回工事ではこの項目を適用しません。</v>
      </c>
      <c r="F25" s="136">
        <f>IF('入力シート'!C33="適用","主たる営業所の所在地を証明する書類（建設業の許可通知書の写し等）","")</f>
      </c>
      <c r="G25" s="7">
        <f>IF('入力シート'!$C$33="適用","工事施工場所と同一行政区内に建設業の許可における主たる営業所がある。","")</f>
      </c>
      <c r="H25" s="9">
        <f>IF('入力シート'!$C$33="適用",2,"")</f>
      </c>
    </row>
    <row r="26" spans="1:8" ht="26.25" customHeight="1">
      <c r="A26" s="135"/>
      <c r="B26" s="135"/>
      <c r="C26" s="135"/>
      <c r="D26" s="141"/>
      <c r="E26" s="139"/>
      <c r="F26" s="136"/>
      <c r="G26" s="7">
        <f>IF('入力シート'!$C$33="適用","上記以外","")</f>
      </c>
      <c r="H26" s="9">
        <f>IF('入力シート'!$C$33="適用",0,"")</f>
      </c>
    </row>
    <row r="27" spans="1:8" ht="25.5" customHeight="1">
      <c r="A27" s="135"/>
      <c r="B27" s="135" t="s">
        <v>63</v>
      </c>
      <c r="C27" s="135" t="str">
        <f>IF('入力シート'!C34="適用","横浜市災害協力業者名簿登載の有無","今回工事ではこの項目を適用しません。")</f>
        <v>横浜市災害協力業者名簿登載の有無</v>
      </c>
      <c r="D27" s="140" t="str">
        <f>IF('入力シート'!C34="適用","１号","不要")</f>
        <v>１号</v>
      </c>
      <c r="E27" s="139" t="str">
        <f>IF('入力シート'!C34="適用","平成22年度横浜市災害協力業者名簿の登載の有無を記入して下さい。","今回工事ではこの項目を適用しません。")</f>
        <v>平成22年度横浜市災害協力業者名簿の登載の有無を記入して下さい。</v>
      </c>
      <c r="F27" s="136" t="str">
        <f>IF('入力シート'!C34="適用","不要","")</f>
        <v>不要</v>
      </c>
      <c r="G27" s="7" t="str">
        <f>IF('入力シート'!$C$34="適用","平成22年度横浜市災害協力業者名簿に登載がある。","")</f>
        <v>平成22年度横浜市災害協力業者名簿に登載がある。</v>
      </c>
      <c r="H27" s="9">
        <f>IF('入力シート'!$C$34="適用",2,"")</f>
        <v>2</v>
      </c>
    </row>
    <row r="28" spans="1:8" ht="27" customHeight="1">
      <c r="A28" s="135"/>
      <c r="B28" s="135"/>
      <c r="C28" s="135"/>
      <c r="D28" s="141"/>
      <c r="E28" s="139"/>
      <c r="F28" s="136"/>
      <c r="G28" s="7" t="str">
        <f>IF('入力シート'!$C$34="適用","平成22年度横浜市災害協力業者名簿に登載がない。","")</f>
        <v>平成22年度横浜市災害協力業者名簿に登載がない。</v>
      </c>
      <c r="H28" s="9">
        <f>IF('入力シート'!$C$34="適用",0,"")</f>
        <v>0</v>
      </c>
    </row>
    <row r="29" spans="1:8" ht="33" customHeight="1">
      <c r="A29" s="135"/>
      <c r="B29" s="135" t="s">
        <v>64</v>
      </c>
      <c r="C29" s="135" t="str">
        <f>IF('入力シート'!C35="適用","環境マネジメントシステム(ISO14001)の取得の有無","今回工事ではこの項目を適用しません。")</f>
        <v>今回工事ではこの項目を適用しません。</v>
      </c>
      <c r="D29" s="140" t="str">
        <f>IF('入力シート'!C35="適用","１号","不要")</f>
        <v>不要</v>
      </c>
      <c r="E29" s="139" t="str">
        <f>IF('入力シート'!C35="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9" s="136">
        <f>IF('入力シート'!C35="適用","登録証の写し及び登録範囲が確認できる付属書等の写し","")</f>
      </c>
      <c r="G29" s="7">
        <f>IF('入力シート'!$C$35="適用","ISO14001を横浜市内の事業所を含む範囲で登録している。","")</f>
      </c>
      <c r="H29" s="9">
        <f>IF('入力シート'!$C$35="適用",2,)</f>
        <v>0</v>
      </c>
    </row>
    <row r="30" spans="1:8" ht="38.25" customHeight="1">
      <c r="A30" s="135"/>
      <c r="B30" s="135"/>
      <c r="C30" s="135"/>
      <c r="D30" s="141"/>
      <c r="E30" s="139"/>
      <c r="F30" s="136"/>
      <c r="G30" s="7">
        <f>IF('入力シート'!$C$35="適用","登録していない。","")</f>
      </c>
      <c r="H30" s="9">
        <f>IF('入力シート'!$C$35="適用",0,"")</f>
      </c>
    </row>
    <row r="31" spans="1:8" ht="13.5">
      <c r="A31" s="143" t="s">
        <v>65</v>
      </c>
      <c r="B31" s="143"/>
      <c r="C31" s="143"/>
      <c r="D31" s="143"/>
      <c r="E31" s="143"/>
      <c r="F31" s="143"/>
      <c r="G31" s="143"/>
      <c r="H31" s="9">
        <f>SUM(H5,H8,H11,H14,H18,H20,H23,H25,H27,H29)</f>
        <v>10</v>
      </c>
    </row>
    <row r="33" spans="1:8" ht="24.75" customHeight="1">
      <c r="A33" s="150" t="s">
        <v>126</v>
      </c>
      <c r="B33" s="150"/>
      <c r="C33" s="150"/>
      <c r="D33" s="150"/>
      <c r="E33" s="150"/>
      <c r="F33" s="150"/>
      <c r="G33" s="150"/>
      <c r="H33" s="150"/>
    </row>
    <row r="34" spans="1:8" ht="13.5">
      <c r="A34" s="150" t="s">
        <v>122</v>
      </c>
      <c r="B34" s="150"/>
      <c r="C34" s="150"/>
      <c r="D34" s="150"/>
      <c r="E34" s="150"/>
      <c r="F34" s="150"/>
      <c r="G34" s="150"/>
      <c r="H34" s="150"/>
    </row>
    <row r="35" spans="1:8" ht="13.5">
      <c r="A35" s="150" t="s">
        <v>123</v>
      </c>
      <c r="B35" s="150"/>
      <c r="C35" s="150"/>
      <c r="D35" s="150"/>
      <c r="E35" s="150"/>
      <c r="F35" s="150"/>
      <c r="G35" s="150"/>
      <c r="H35" s="150"/>
    </row>
    <row r="36" spans="1:8" ht="13.5">
      <c r="A36" s="150" t="s">
        <v>144</v>
      </c>
      <c r="B36" s="150"/>
      <c r="C36" s="150"/>
      <c r="D36" s="150"/>
      <c r="E36" s="150"/>
      <c r="F36" s="150"/>
      <c r="G36" s="150"/>
      <c r="H36" s="150"/>
    </row>
    <row r="37" spans="1:8" ht="37.5" customHeight="1">
      <c r="A37" s="150" t="s">
        <v>125</v>
      </c>
      <c r="B37" s="150"/>
      <c r="C37" s="150"/>
      <c r="D37" s="150"/>
      <c r="E37" s="150"/>
      <c r="F37" s="150"/>
      <c r="G37" s="150"/>
      <c r="H37" s="150"/>
    </row>
    <row r="38" spans="1:8" ht="48" customHeight="1">
      <c r="A38" s="150" t="s">
        <v>140</v>
      </c>
      <c r="B38" s="150"/>
      <c r="C38" s="150"/>
      <c r="D38" s="150"/>
      <c r="E38" s="150"/>
      <c r="F38" s="150"/>
      <c r="G38" s="150"/>
      <c r="H38" s="150"/>
    </row>
  </sheetData>
  <sheetProtection password="E7B6" sheet="1" objects="1" scenarios="1" formatCells="0" formatRows="0" insertRows="0"/>
  <mergeCells count="66">
    <mergeCell ref="A38:H38"/>
    <mergeCell ref="A37:H37"/>
    <mergeCell ref="A33:H33"/>
    <mergeCell ref="A34:H34"/>
    <mergeCell ref="A35:H35"/>
    <mergeCell ref="A36:H36"/>
    <mergeCell ref="B5:B7"/>
    <mergeCell ref="C5:C7"/>
    <mergeCell ref="D5:D7"/>
    <mergeCell ref="E5:E7"/>
    <mergeCell ref="F5:F7"/>
    <mergeCell ref="B8:B10"/>
    <mergeCell ref="C8:C10"/>
    <mergeCell ref="D8:D10"/>
    <mergeCell ref="C14:C17"/>
    <mergeCell ref="D14:D17"/>
    <mergeCell ref="E14:E17"/>
    <mergeCell ref="F14:F17"/>
    <mergeCell ref="A20:A24"/>
    <mergeCell ref="F8:F10"/>
    <mergeCell ref="B11:B13"/>
    <mergeCell ref="C11:C13"/>
    <mergeCell ref="D11:D13"/>
    <mergeCell ref="E11:E13"/>
    <mergeCell ref="E8:E10"/>
    <mergeCell ref="A1:H1"/>
    <mergeCell ref="A2:H2"/>
    <mergeCell ref="A5:A19"/>
    <mergeCell ref="F11:F13"/>
    <mergeCell ref="B14:B17"/>
    <mergeCell ref="F18:F19"/>
    <mergeCell ref="B20:B22"/>
    <mergeCell ref="C20:C22"/>
    <mergeCell ref="D20:D22"/>
    <mergeCell ref="E20:E22"/>
    <mergeCell ref="F20:F22"/>
    <mergeCell ref="B18:B19"/>
    <mergeCell ref="C18:C19"/>
    <mergeCell ref="D18:D19"/>
    <mergeCell ref="E18:E19"/>
    <mergeCell ref="B27:B28"/>
    <mergeCell ref="B23:B24"/>
    <mergeCell ref="C23:C24"/>
    <mergeCell ref="D23:D24"/>
    <mergeCell ref="C25:C26"/>
    <mergeCell ref="D25:D26"/>
    <mergeCell ref="H16:H17"/>
    <mergeCell ref="G21:G22"/>
    <mergeCell ref="H21:H22"/>
    <mergeCell ref="E23:E24"/>
    <mergeCell ref="A31:G31"/>
    <mergeCell ref="E27:E28"/>
    <mergeCell ref="F27:F28"/>
    <mergeCell ref="B29:B30"/>
    <mergeCell ref="C29:C30"/>
    <mergeCell ref="D29:D30"/>
    <mergeCell ref="A25:A30"/>
    <mergeCell ref="B25:B26"/>
    <mergeCell ref="F23:F24"/>
    <mergeCell ref="G16:G17"/>
    <mergeCell ref="E25:E26"/>
    <mergeCell ref="F25:F26"/>
    <mergeCell ref="D27:D28"/>
    <mergeCell ref="C27:C28"/>
    <mergeCell ref="E29:E30"/>
    <mergeCell ref="F29:F30"/>
  </mergeCells>
  <conditionalFormatting sqref="H29">
    <cfRule type="cellIs" priority="1" dxfId="3" operator="equal" stopIfTrue="1">
      <formula>0</formula>
    </cfRule>
  </conditionalFormatting>
  <printOptions/>
  <pageMargins left="0.16" right="0.22" top="0.41" bottom="0.34" header="0.27" footer="0.27"/>
  <pageSetup horizontalDpi="600" verticalDpi="600" orientation="portrait" paperSize="9" scale="98" r:id="rId1"/>
  <rowBreaks count="1" manualBreakCount="1">
    <brk id="19" max="255" man="1"/>
  </rowBreaks>
</worksheet>
</file>

<file path=xl/worksheets/sheet5.xml><?xml version="1.0" encoding="utf-8"?>
<worksheet xmlns="http://schemas.openxmlformats.org/spreadsheetml/2006/main" xmlns:r="http://schemas.openxmlformats.org/officeDocument/2006/relationships">
  <dimension ref="A1:M62"/>
  <sheetViews>
    <sheetView zoomScalePageLayoutView="0" workbookViewId="0" topLeftCell="A1">
      <selection activeCell="A1" sqref="A1"/>
    </sheetView>
  </sheetViews>
  <sheetFormatPr defaultColWidth="9.00390625" defaultRowHeight="13.5"/>
  <cols>
    <col min="1" max="1" width="10.75390625" style="90" customWidth="1"/>
    <col min="2" max="2" width="14.75390625" style="90" customWidth="1"/>
    <col min="3" max="3" width="15.00390625" style="90" customWidth="1"/>
    <col min="4" max="4" width="13.25390625" style="90" customWidth="1"/>
    <col min="5" max="5" width="42.25390625" style="90" customWidth="1"/>
    <col min="6" max="16384" width="9.00390625" style="90" customWidth="1"/>
  </cols>
  <sheetData>
    <row r="1" ht="12">
      <c r="E1" s="91" t="s">
        <v>76</v>
      </c>
    </row>
    <row r="2" spans="1:5" ht="12">
      <c r="A2" s="90" t="s">
        <v>14</v>
      </c>
      <c r="E2" s="92" t="str">
        <f>'入力シート'!E6</f>
        <v>平成○○年○○月○○日</v>
      </c>
    </row>
    <row r="3" ht="12">
      <c r="A3" s="90" t="s">
        <v>41</v>
      </c>
    </row>
    <row r="4" ht="12">
      <c r="A4" s="90" t="s">
        <v>42</v>
      </c>
    </row>
    <row r="5" ht="8.25" customHeight="1"/>
    <row r="6" spans="3:5" ht="12">
      <c r="C6" s="153" t="s">
        <v>12</v>
      </c>
      <c r="D6" s="153"/>
      <c r="E6" s="90" t="str">
        <f>'入力シート'!E11</f>
        <v>○○・□□建設共同企業体</v>
      </c>
    </row>
    <row r="7" spans="3:5" ht="18" customHeight="1">
      <c r="C7" s="154" t="s">
        <v>89</v>
      </c>
      <c r="D7" s="93" t="s">
        <v>11</v>
      </c>
      <c r="E7" s="93" t="str">
        <f>'入力シート'!E9</f>
        <v>横浜市○区○○町○丁目○－○</v>
      </c>
    </row>
    <row r="8" spans="3:5" ht="18" customHeight="1">
      <c r="C8" s="154"/>
      <c r="D8" s="93" t="s">
        <v>10</v>
      </c>
      <c r="E8" s="93" t="str">
        <f>'入力シート'!E7</f>
        <v>株式会社○○○○○○</v>
      </c>
    </row>
    <row r="9" spans="3:5" ht="18" customHeight="1">
      <c r="C9" s="154"/>
      <c r="D9" s="93" t="s">
        <v>9</v>
      </c>
      <c r="E9" s="94" t="str">
        <f>'入力シート'!E10</f>
        <v>代表取締役　○○　○○</v>
      </c>
    </row>
    <row r="10" spans="3:5" ht="12">
      <c r="C10" s="154"/>
      <c r="D10" s="93" t="s">
        <v>16</v>
      </c>
      <c r="E10" s="95">
        <f>'入力シート'!E8</f>
        <v>12345</v>
      </c>
    </row>
    <row r="11" ht="9" customHeight="1"/>
    <row r="12" spans="1:5" ht="17.25">
      <c r="A12" s="160" t="s">
        <v>119</v>
      </c>
      <c r="B12" s="160"/>
      <c r="C12" s="160"/>
      <c r="D12" s="160"/>
      <c r="E12" s="160"/>
    </row>
    <row r="13" ht="8.25" customHeight="1"/>
    <row r="14" ht="12">
      <c r="A14" s="90" t="s">
        <v>90</v>
      </c>
    </row>
    <row r="15" spans="1:5" ht="12">
      <c r="A15" s="96"/>
      <c r="B15" s="93"/>
      <c r="C15" s="93"/>
      <c r="D15" s="93"/>
      <c r="E15" s="93"/>
    </row>
    <row r="16" spans="1:5" ht="12">
      <c r="A16" s="97" t="s">
        <v>2</v>
      </c>
      <c r="B16" s="98" t="str">
        <f>'入力シート'!E18</f>
        <v>戸塚ポンプ場等揚水施設等整備工事</v>
      </c>
      <c r="C16" s="98"/>
      <c r="D16" s="98"/>
      <c r="E16" s="99"/>
    </row>
    <row r="17" spans="1:5" ht="12">
      <c r="A17" s="100"/>
      <c r="B17" s="101"/>
      <c r="C17" s="100"/>
      <c r="D17" s="100"/>
      <c r="E17" s="101"/>
    </row>
    <row r="18" spans="1:5" ht="17.25" customHeight="1">
      <c r="A18" s="102" t="s">
        <v>0</v>
      </c>
      <c r="B18" s="159" t="s">
        <v>91</v>
      </c>
      <c r="C18" s="159"/>
      <c r="D18" s="159"/>
      <c r="E18" s="159"/>
    </row>
    <row r="19" spans="1:5" ht="24.75" customHeight="1">
      <c r="A19" s="164" t="s">
        <v>3</v>
      </c>
      <c r="B19" s="87" t="str">
        <f>IF('入力シート'!$C$26="適用","同種工事","不適用")</f>
        <v>不適用</v>
      </c>
      <c r="C19" s="165">
        <f>IF('入力シート'!$C$26="適用",'入力シート'!E26,"")</f>
      </c>
      <c r="D19" s="166"/>
      <c r="E19" s="167">
        <f>IF('入力シート'!$C$26="適用","同種工事の条件","")</f>
      </c>
    </row>
    <row r="20" spans="1:5" ht="12">
      <c r="A20" s="164"/>
      <c r="B20" s="87">
        <f>IF('入力シート'!$C$26="適用","工事名","")</f>
      </c>
      <c r="C20" s="168"/>
      <c r="D20" s="168"/>
      <c r="E20" s="168"/>
    </row>
    <row r="21" spans="1:5" ht="12">
      <c r="A21" s="164"/>
      <c r="B21" s="87">
        <f>IF('入力シート'!$C$26="適用","契約金額(税込み)","")</f>
      </c>
      <c r="C21" s="168"/>
      <c r="D21" s="168"/>
      <c r="E21" s="168"/>
    </row>
    <row r="22" spans="1:5" ht="28.5" customHeight="1">
      <c r="A22" s="164"/>
      <c r="B22" s="87">
        <f>IF('入力シート'!$C$26="適用","添付資料","")</f>
      </c>
      <c r="C22" s="179">
        <f>IF('入力シート'!$C$26="適用","（添付する資料名を記入して下さい。）","")</f>
      </c>
      <c r="D22" s="179"/>
      <c r="E22" s="179">
        <f>IF('入力シート'!$C$26="適用","同種工事の条件","")</f>
      </c>
    </row>
    <row r="23" spans="1:5" ht="12">
      <c r="A23" s="164" t="s">
        <v>153</v>
      </c>
      <c r="B23" s="87" t="str">
        <f>IF('入力シート'!$C$27="適用","同一登録工種","不適用")</f>
        <v>同一登録工種</v>
      </c>
      <c r="C23" s="161" t="str">
        <f>IF('入力シート'!$C$27="適用",'入力シート'!E27,"")</f>
        <v>土木</v>
      </c>
      <c r="D23" s="162"/>
      <c r="E23" s="163" t="str">
        <f>IF('入力シート'!$C$27="適用","同一登録工種","")</f>
        <v>同一登録工種</v>
      </c>
    </row>
    <row r="24" spans="1:5" ht="24.75" customHeight="1">
      <c r="A24" s="164"/>
      <c r="B24" s="181" t="str">
        <f>IF('入力シート'!$C$27="適用","工事１","")</f>
        <v>工事１</v>
      </c>
      <c r="C24" s="103" t="str">
        <f>IF('入力シート'!$C$27="適用","工事名","")</f>
        <v>工事名</v>
      </c>
      <c r="D24" s="155"/>
      <c r="E24" s="156"/>
    </row>
    <row r="25" spans="1:5" ht="12">
      <c r="A25" s="164"/>
      <c r="B25" s="181" t="str">
        <f>IF('入力シート'!$C$27="適用","同一登録工種","")</f>
        <v>同一登録工種</v>
      </c>
      <c r="C25" s="87" t="str">
        <f>IF('入力シート'!$C$27="適用","工事成績評定点","")</f>
        <v>工事成績評定点</v>
      </c>
      <c r="D25" s="157"/>
      <c r="E25" s="158"/>
    </row>
    <row r="26" spans="1:5" ht="24.75" customHeight="1">
      <c r="A26" s="164"/>
      <c r="B26" s="181" t="str">
        <f>IF('入力シート'!$C$27="適用","工事２","")</f>
        <v>工事２</v>
      </c>
      <c r="C26" s="103" t="str">
        <f>IF('入力シート'!$C$27="適用","工事名","")</f>
        <v>工事名</v>
      </c>
      <c r="D26" s="155"/>
      <c r="E26" s="156"/>
    </row>
    <row r="27" spans="1:5" ht="12">
      <c r="A27" s="164"/>
      <c r="B27" s="181" t="str">
        <f>IF('入力シート'!$C$27="適用","同一登録工種","")</f>
        <v>同一登録工種</v>
      </c>
      <c r="C27" s="87" t="str">
        <f>IF('入力シート'!$C$27="適用","工事成績評定点","")</f>
        <v>工事成績評定点</v>
      </c>
      <c r="D27" s="157"/>
      <c r="E27" s="158"/>
    </row>
    <row r="28" spans="1:5" ht="12">
      <c r="A28" s="164"/>
      <c r="B28" s="87" t="str">
        <f>IF('入力シート'!$C$27="適用","添付資料","")</f>
        <v>添付資料</v>
      </c>
      <c r="C28" s="170" t="str">
        <f>IF('入力シート'!$C$27="適用","工事完成検査結果通知書の写し","")</f>
        <v>工事完成検査結果通知書の写し</v>
      </c>
      <c r="D28" s="171"/>
      <c r="E28" s="172" t="str">
        <f>IF('入力シート'!$C$27="適用","同一登録工種","")</f>
        <v>同一登録工種</v>
      </c>
    </row>
    <row r="29" spans="1:5" ht="12">
      <c r="A29" s="182" t="s">
        <v>48</v>
      </c>
      <c r="B29" s="87" t="str">
        <f>IF('入力シート'!$C$28="適用","部門","不適用")</f>
        <v>不適用</v>
      </c>
      <c r="C29" s="170">
        <f>IF('入力シート'!$C$28="適用",'入力シート'!E28,"")</f>
      </c>
      <c r="D29" s="171"/>
      <c r="E29" s="172" t="str">
        <f>IF('入力シート'!$C$27="適用","同一登録工種","")</f>
        <v>同一登録工種</v>
      </c>
    </row>
    <row r="30" spans="1:5" ht="12">
      <c r="A30" s="182"/>
      <c r="B30" s="181">
        <f>IF('入力シート'!$C$28="適用","表彰年度","")</f>
      </c>
      <c r="C30" s="87">
        <f>IF('入力シート'!$C$28="適用","表彰１","")</f>
      </c>
      <c r="D30" s="157"/>
      <c r="E30" s="158"/>
    </row>
    <row r="31" spans="1:5" ht="12">
      <c r="A31" s="182"/>
      <c r="B31" s="181">
        <f>IF('入力シート'!$C$28="適用","部門","")</f>
      </c>
      <c r="C31" s="87">
        <f>IF('入力シート'!$C$28="適用","表彰２","")</f>
      </c>
      <c r="D31" s="157"/>
      <c r="E31" s="158"/>
    </row>
    <row r="32" spans="1:5" ht="24.75" customHeight="1">
      <c r="A32" s="164" t="s">
        <v>154</v>
      </c>
      <c r="B32" s="87" t="str">
        <f>IF('入力シート'!$C$29="適用","同種工事","不適用")</f>
        <v>不適用</v>
      </c>
      <c r="C32" s="165">
        <f>IF('入力シート'!$C$29="適用",'入力シート'!E29,"")</f>
      </c>
      <c r="D32" s="166"/>
      <c r="E32" s="167" t="str">
        <f>IF('入力シート'!$C$27="適用","同一登録工種","")</f>
        <v>同一登録工種</v>
      </c>
    </row>
    <row r="33" spans="1:5" ht="12">
      <c r="A33" s="164"/>
      <c r="B33" s="87">
        <f>IF('入力シート'!$C$29="適用","工事名","")</f>
      </c>
      <c r="C33" s="168"/>
      <c r="D33" s="168"/>
      <c r="E33" s="168"/>
    </row>
    <row r="34" spans="1:5" ht="12">
      <c r="A34" s="164"/>
      <c r="B34" s="88">
        <f>IF('入力シート'!$C$29="適用","契約金額(税込み)","")</f>
      </c>
      <c r="C34" s="168"/>
      <c r="D34" s="168"/>
      <c r="E34" s="168"/>
    </row>
    <row r="35" spans="1:5" ht="12">
      <c r="A35" s="164"/>
      <c r="B35" s="87">
        <f>IF('入力シート'!$C$29="適用","技術者氏名","")</f>
      </c>
      <c r="C35" s="168"/>
      <c r="D35" s="168"/>
      <c r="E35" s="168"/>
    </row>
    <row r="36" spans="1:5" ht="42" customHeight="1">
      <c r="A36" s="164"/>
      <c r="B36" s="87">
        <f>IF('入力シート'!$C$29="適用","添付資料","")</f>
      </c>
      <c r="C36" s="179">
        <f>IF('入力シート'!$C$29="適用","（添付する資料名を記入して下さい。）","")</f>
      </c>
      <c r="D36" s="179"/>
      <c r="E36" s="179">
        <f>IF('入力シート'!$C$26="適用","同種工事の条件","")</f>
      </c>
    </row>
    <row r="37" spans="1:5" ht="12">
      <c r="A37" s="164" t="s">
        <v>155</v>
      </c>
      <c r="B37" s="87" t="str">
        <f>IF('入力シート'!$C$30="適用","技術者氏名","不適用")</f>
        <v>技術者氏名</v>
      </c>
      <c r="C37" s="180"/>
      <c r="D37" s="180"/>
      <c r="E37" s="180"/>
    </row>
    <row r="38" spans="1:5" ht="12">
      <c r="A38" s="164"/>
      <c r="B38" s="89" t="str">
        <f>IF('入力シート'!$C$30="適用","監理技術者番号","")</f>
        <v>監理技術者番号</v>
      </c>
      <c r="C38" s="180"/>
      <c r="D38" s="180"/>
      <c r="E38" s="180"/>
    </row>
    <row r="39" spans="1:5" ht="12">
      <c r="A39" s="164"/>
      <c r="B39" s="87" t="str">
        <f>IF('入力シート'!$C$30="適用","添付資料","")</f>
        <v>添付資料</v>
      </c>
      <c r="C39" s="170" t="str">
        <f>IF('入力シート'!$C$30="適用","監理技術者証及び監理技術者講習修了証の写し","")</f>
        <v>監理技術者証及び監理技術者講習修了証の写し</v>
      </c>
      <c r="D39" s="171"/>
      <c r="E39" s="172" t="str">
        <f>IF('入力シート'!$C$30="適用","技術者氏名","")</f>
        <v>技術者氏名</v>
      </c>
    </row>
    <row r="40" spans="1:5" ht="21" customHeight="1">
      <c r="A40" s="164" t="s">
        <v>156</v>
      </c>
      <c r="B40" s="87" t="str">
        <f>IF('入力シート'!$C$31="適用","部門","不適用")</f>
        <v>不適用</v>
      </c>
      <c r="C40" s="170">
        <f>IF('入力シート'!$C$31="適用",'入力シート'!E31,"")</f>
      </c>
      <c r="D40" s="171"/>
      <c r="E40" s="172" t="str">
        <f>IF('入力シート'!$C$27="適用","同一登録工種","")</f>
        <v>同一登録工種</v>
      </c>
    </row>
    <row r="41" spans="1:5" ht="21" customHeight="1">
      <c r="A41" s="164"/>
      <c r="B41" s="87">
        <f>IF('入力シート'!$C$31="適用","代理人氏名","")</f>
      </c>
      <c r="C41" s="168"/>
      <c r="D41" s="168"/>
      <c r="E41" s="168"/>
    </row>
    <row r="42" spans="1:5" ht="21" customHeight="1">
      <c r="A42" s="164"/>
      <c r="B42" s="87">
        <f>IF('入力シート'!$C$31="適用","表彰年度","")</f>
      </c>
      <c r="C42" s="168"/>
      <c r="D42" s="168"/>
      <c r="E42" s="168"/>
    </row>
    <row r="43" spans="1:5" ht="17.25" customHeight="1">
      <c r="A43" s="164" t="s">
        <v>157</v>
      </c>
      <c r="B43" s="174" t="str">
        <f>IF('入力シート'!$C$32="適用","ISO9001の登録","不適用")</f>
        <v>不適用</v>
      </c>
      <c r="C43" s="169"/>
      <c r="D43" s="169"/>
      <c r="E43" s="169"/>
    </row>
    <row r="44" spans="1:5" ht="17.25" customHeight="1">
      <c r="A44" s="164"/>
      <c r="B44" s="175"/>
      <c r="C44" s="176">
        <f>IF('入力シート'!$C$32="適用","（有、無どちらかを記入して下さい。）","")</f>
      </c>
      <c r="D44" s="176"/>
      <c r="E44" s="176">
        <f>IF('入力シート'!$C$32="適用","添付書類","")</f>
      </c>
    </row>
    <row r="45" spans="1:5" ht="17.25" customHeight="1">
      <c r="A45" s="164"/>
      <c r="B45" s="86">
        <f>IF('入力シート'!$C$32="適用","添付書類","")</f>
      </c>
      <c r="C45" s="170">
        <f>IF('入力シート'!$C$32="適用","登録証の写し及び登録範囲が確認できる付属書等の写し","")</f>
      </c>
      <c r="D45" s="171"/>
      <c r="E45" s="172">
        <f>IF('入力シート'!$C$32="適用","添付書類","")</f>
      </c>
    </row>
    <row r="46" spans="1:5" ht="18" customHeight="1">
      <c r="A46" s="164" t="s">
        <v>158</v>
      </c>
      <c r="B46" s="86" t="str">
        <f>IF('入力シート'!$C$33="適用","工事施工場所","不適用")</f>
        <v>不適用</v>
      </c>
      <c r="C46" s="161">
        <f>IF('入力シート'!$C$33="適用",'入力シート'!E33,"")</f>
      </c>
      <c r="D46" s="162"/>
      <c r="E46" s="163">
        <f>IF('入力シート'!$C$33="適用","工事施工場所","")</f>
      </c>
    </row>
    <row r="47" spans="1:5" ht="18" customHeight="1">
      <c r="A47" s="164"/>
      <c r="B47" s="86">
        <f>IF('入力シート'!$C$33="適用","所在地","")</f>
      </c>
      <c r="C47" s="179"/>
      <c r="D47" s="179"/>
      <c r="E47" s="179"/>
    </row>
    <row r="48" spans="1:5" ht="18" customHeight="1">
      <c r="A48" s="164"/>
      <c r="B48" s="86">
        <f>IF('入力シート'!$C$33="適用","添付資料","")</f>
      </c>
      <c r="C48" s="157">
        <f>IF('入力シート'!$C$33="適用","（添付する資料名を記入して下さい。）","")</f>
      </c>
      <c r="D48" s="173"/>
      <c r="E48" s="158">
        <f>IF('入力シート'!$C$33="適用","添付資料","")</f>
      </c>
    </row>
    <row r="49" spans="1:5" ht="18" customHeight="1">
      <c r="A49" s="177" t="s">
        <v>120</v>
      </c>
      <c r="B49" s="174" t="str">
        <f>IF('入力シート'!$C$34="適用","横浜市災害協力業者名簿の登載","不適用")</f>
        <v>横浜市災害協力業者名簿の登載</v>
      </c>
      <c r="C49" s="169"/>
      <c r="D49" s="169"/>
      <c r="E49" s="169"/>
    </row>
    <row r="50" spans="1:5" ht="18" customHeight="1">
      <c r="A50" s="178"/>
      <c r="B50" s="175"/>
      <c r="C50" s="176" t="str">
        <f>IF('入力シート'!$C$34="適用","（有、無どちらかを記入して下さい。）","")</f>
        <v>（有、無どちらかを記入して下さい。）</v>
      </c>
      <c r="D50" s="176"/>
      <c r="E50" s="176">
        <f>IF('入力シート'!$C$32="適用","添付書類","")</f>
      </c>
    </row>
    <row r="51" spans="1:5" ht="14.25" customHeight="1">
      <c r="A51" s="164" t="s">
        <v>49</v>
      </c>
      <c r="B51" s="174" t="str">
        <f>IF('入力シート'!$C$35="適用","ISO14001の登録","不適用")</f>
        <v>不適用</v>
      </c>
      <c r="C51" s="169"/>
      <c r="D51" s="169"/>
      <c r="E51" s="169"/>
    </row>
    <row r="52" spans="1:5" ht="14.25" customHeight="1">
      <c r="A52" s="164"/>
      <c r="B52" s="175"/>
      <c r="C52" s="176">
        <f>IF('入力シート'!$C$35="適用","（有、無どちらかを記入して下さい。）","")</f>
      </c>
      <c r="D52" s="176"/>
      <c r="E52" s="176">
        <f>IF('入力シート'!$C$32="適用","添付書類","")</f>
      </c>
    </row>
    <row r="53" spans="1:5" ht="14.25" customHeight="1">
      <c r="A53" s="164"/>
      <c r="B53" s="86">
        <f>IF('入力シート'!$C$35="適用","添付書類","")</f>
      </c>
      <c r="C53" s="170">
        <f>IF('入力シート'!$C$35="適用","登録証の写し及び登録範囲が確認できる付属書等の写し","")</f>
      </c>
      <c r="D53" s="171"/>
      <c r="E53" s="172">
        <f>IF('入力シート'!$C$32="適用","添付書類","")</f>
      </c>
    </row>
    <row r="54" spans="1:5" ht="12">
      <c r="A54" s="104"/>
      <c r="B54" s="104"/>
      <c r="C54" s="104"/>
      <c r="D54" s="104"/>
      <c r="E54" s="104"/>
    </row>
    <row r="55" spans="1:5" ht="12">
      <c r="A55" s="104"/>
      <c r="B55" s="105" t="s">
        <v>5</v>
      </c>
      <c r="C55" s="106" t="s">
        <v>6</v>
      </c>
      <c r="D55" s="151" t="str">
        <f>'入力シート'!E12</f>
        <v>○○　○○</v>
      </c>
      <c r="E55" s="151"/>
    </row>
    <row r="56" spans="1:5" ht="12">
      <c r="A56" s="104"/>
      <c r="B56" s="104"/>
      <c r="C56" s="107" t="s">
        <v>7</v>
      </c>
      <c r="D56" s="152" t="str">
        <f>'入力シート'!E13</f>
        <v>045-999-9999</v>
      </c>
      <c r="E56" s="152"/>
    </row>
    <row r="57" spans="1:10" ht="12">
      <c r="A57" s="104"/>
      <c r="B57" s="104"/>
      <c r="C57" s="107" t="s">
        <v>8</v>
      </c>
      <c r="D57" s="152" t="str">
        <f>'入力シート'!E14</f>
        <v>045-111-1111</v>
      </c>
      <c r="E57" s="152"/>
      <c r="F57" s="108"/>
      <c r="G57" s="108"/>
      <c r="H57" s="108"/>
      <c r="I57" s="108"/>
      <c r="J57" s="108"/>
    </row>
    <row r="58" spans="5:13" ht="12">
      <c r="E58" s="108"/>
      <c r="F58" s="108"/>
      <c r="G58" s="108"/>
      <c r="H58" s="108"/>
      <c r="I58" s="108"/>
      <c r="J58" s="108"/>
      <c r="K58" s="109"/>
      <c r="L58" s="109"/>
      <c r="M58" s="109"/>
    </row>
    <row r="59" spans="5:13" ht="12">
      <c r="E59" s="108"/>
      <c r="F59" s="108"/>
      <c r="G59" s="108"/>
      <c r="H59" s="108"/>
      <c r="I59" s="108"/>
      <c r="J59" s="108"/>
      <c r="K59" s="109"/>
      <c r="L59" s="109"/>
      <c r="M59" s="109"/>
    </row>
    <row r="60" spans="5:13" ht="12">
      <c r="E60" s="109"/>
      <c r="F60" s="109"/>
      <c r="G60" s="109"/>
      <c r="H60" s="109"/>
      <c r="I60" s="109"/>
      <c r="J60" s="109"/>
      <c r="K60" s="109"/>
      <c r="L60" s="109"/>
      <c r="M60" s="109"/>
    </row>
    <row r="61" spans="5:13" ht="12">
      <c r="E61" s="109"/>
      <c r="F61" s="109"/>
      <c r="G61" s="109"/>
      <c r="H61" s="109"/>
      <c r="I61" s="109"/>
      <c r="J61" s="109"/>
      <c r="K61" s="109"/>
      <c r="L61" s="109"/>
      <c r="M61" s="109"/>
    </row>
    <row r="62" spans="5:13" ht="12">
      <c r="E62" s="109"/>
      <c r="F62" s="109"/>
      <c r="G62" s="109"/>
      <c r="H62" s="109"/>
      <c r="I62" s="109"/>
      <c r="J62" s="109"/>
      <c r="K62" s="109"/>
      <c r="L62" s="109"/>
      <c r="M62" s="109"/>
    </row>
  </sheetData>
  <sheetProtection password="E7B6" sheet="1" scenarios="1" formatCells="0" formatRows="0" insertRows="0"/>
  <mergeCells count="58">
    <mergeCell ref="C21:E21"/>
    <mergeCell ref="C22:E22"/>
    <mergeCell ref="D30:E30"/>
    <mergeCell ref="D31:E31"/>
    <mergeCell ref="C29:E29"/>
    <mergeCell ref="C28:E28"/>
    <mergeCell ref="A23:A28"/>
    <mergeCell ref="B30:B31"/>
    <mergeCell ref="D26:E26"/>
    <mergeCell ref="D27:E27"/>
    <mergeCell ref="B24:B25"/>
    <mergeCell ref="A29:A31"/>
    <mergeCell ref="B26:B27"/>
    <mergeCell ref="A40:A42"/>
    <mergeCell ref="A32:A36"/>
    <mergeCell ref="C32:E32"/>
    <mergeCell ref="C33:E33"/>
    <mergeCell ref="C34:E34"/>
    <mergeCell ref="C36:E36"/>
    <mergeCell ref="C35:E35"/>
    <mergeCell ref="C47:E47"/>
    <mergeCell ref="C39:E39"/>
    <mergeCell ref="A43:A45"/>
    <mergeCell ref="C43:E43"/>
    <mergeCell ref="C45:E45"/>
    <mergeCell ref="A37:A39"/>
    <mergeCell ref="C37:E37"/>
    <mergeCell ref="C38:E38"/>
    <mergeCell ref="B43:B44"/>
    <mergeCell ref="C44:E44"/>
    <mergeCell ref="A51:A53"/>
    <mergeCell ref="C51:E51"/>
    <mergeCell ref="C53:E53"/>
    <mergeCell ref="B49:B50"/>
    <mergeCell ref="C50:E50"/>
    <mergeCell ref="A49:A50"/>
    <mergeCell ref="B51:B52"/>
    <mergeCell ref="C52:E52"/>
    <mergeCell ref="A19:A22"/>
    <mergeCell ref="C19:E19"/>
    <mergeCell ref="C20:E20"/>
    <mergeCell ref="C49:E49"/>
    <mergeCell ref="C40:E40"/>
    <mergeCell ref="C41:E41"/>
    <mergeCell ref="C42:E42"/>
    <mergeCell ref="A46:A48"/>
    <mergeCell ref="C46:E46"/>
    <mergeCell ref="C48:E48"/>
    <mergeCell ref="D55:E55"/>
    <mergeCell ref="D56:E56"/>
    <mergeCell ref="D57:E57"/>
    <mergeCell ref="C6:D6"/>
    <mergeCell ref="C7:C10"/>
    <mergeCell ref="D24:E24"/>
    <mergeCell ref="D25:E25"/>
    <mergeCell ref="B18:E18"/>
    <mergeCell ref="A12:E12"/>
    <mergeCell ref="C23:E23"/>
  </mergeCells>
  <dataValidations count="1">
    <dataValidation allowBlank="1" showInputMessage="1" showErrorMessage="1" imeMode="halfAlpha" sqref="E58:J59"/>
  </dataValidations>
  <printOptions/>
  <pageMargins left="0.45" right="0.16" top="0.24" bottom="0.27" header="0.16" footer="0.2"/>
  <pageSetup horizontalDpi="600" verticalDpi="600" orientation="portrait" paperSize="9" r:id="rId2"/>
  <ignoredErrors>
    <ignoredError sqref="C25:C26" formula="1"/>
    <ignoredError sqref="E2 E6:E1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P3030893</cp:lastModifiedBy>
  <cp:lastPrinted>2010-11-09T07:26:38Z</cp:lastPrinted>
  <dcterms:created xsi:type="dcterms:W3CDTF">2008-03-03T07:57:31Z</dcterms:created>
  <dcterms:modified xsi:type="dcterms:W3CDTF">2010-11-09T07:39:35Z</dcterms:modified>
  <cp:category/>
  <cp:version/>
  <cp:contentType/>
  <cp:contentStatus/>
</cp:coreProperties>
</file>